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025"/>
  </bookViews>
  <sheets>
    <sheet name="R Sportine" sheetId="1" r:id="rId1"/>
    <sheet name="R Klubine" sheetId="2" r:id="rId2"/>
    <sheet name="Publikavimui" sheetId="4" r:id="rId3"/>
  </sheets>
  <definedNames>
    <definedName name="_xlnm._FilterDatabase" localSheetId="1" hidden="1">'R Klubine'!$B$7:$M$107</definedName>
    <definedName name="_xlnm._FilterDatabase" localSheetId="0" hidden="1">'R Sportine'!$B$7:$U$107</definedName>
  </definedNames>
  <calcPr calcId="145621"/>
</workbook>
</file>

<file path=xl/calcChain.xml><?xml version="1.0" encoding="utf-8"?>
<calcChain xmlns="http://schemas.openxmlformats.org/spreadsheetml/2006/main">
  <c r="H32" i="4" l="1"/>
  <c r="H33" i="4"/>
  <c r="H34" i="4"/>
  <c r="H35" i="4"/>
  <c r="H36" i="4"/>
  <c r="H37" i="4"/>
  <c r="H38" i="4"/>
  <c r="H39" i="4"/>
  <c r="H40" i="4"/>
  <c r="H41" i="4"/>
  <c r="H42" i="4"/>
  <c r="H43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5" i="4"/>
  <c r="C38" i="4"/>
  <c r="C39" i="4"/>
  <c r="C40" i="4"/>
  <c r="C41" i="4"/>
  <c r="C42" i="4"/>
  <c r="C43" i="4"/>
  <c r="C44" i="4"/>
  <c r="C45" i="4"/>
  <c r="C46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5" i="4"/>
  <c r="AA24" i="1" l="1"/>
  <c r="AA11" i="1" l="1"/>
  <c r="AC11" i="1" s="1"/>
  <c r="T19" i="1" s="1"/>
  <c r="G6" i="4" l="1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5" i="4"/>
  <c r="B46" i="4"/>
  <c r="B43" i="4"/>
  <c r="B44" i="4"/>
  <c r="B45" i="4"/>
  <c r="B40" i="4"/>
  <c r="B41" i="4"/>
  <c r="B42" i="4"/>
  <c r="B35" i="4"/>
  <c r="B36" i="4"/>
  <c r="B37" i="4"/>
  <c r="B38" i="4"/>
  <c r="B39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5" i="4"/>
  <c r="AB24" i="1" l="1"/>
  <c r="L5" i="2" l="1"/>
  <c r="K5" i="2"/>
  <c r="J5" i="2"/>
  <c r="F5" i="2"/>
  <c r="E5" i="2"/>
  <c r="D5" i="2"/>
  <c r="M5" i="1"/>
  <c r="L5" i="1"/>
  <c r="J5" i="1"/>
  <c r="I5" i="1"/>
  <c r="R5" i="1" s="1"/>
  <c r="H5" i="1"/>
  <c r="G5" i="1"/>
  <c r="M60" i="1" s="1"/>
  <c r="F5" i="1"/>
  <c r="E5" i="1"/>
  <c r="D5" i="1"/>
  <c r="S5" i="1" l="1"/>
  <c r="L31" i="2"/>
  <c r="L19" i="2"/>
  <c r="J16" i="1"/>
  <c r="J11" i="1"/>
  <c r="J15" i="1"/>
  <c r="J12" i="1"/>
  <c r="J13" i="1"/>
  <c r="J22" i="1"/>
  <c r="T16" i="1"/>
  <c r="T8" i="1"/>
  <c r="T14" i="1"/>
  <c r="T20" i="1"/>
  <c r="T10" i="1"/>
  <c r="T17" i="1"/>
  <c r="T15" i="1"/>
  <c r="T23" i="1"/>
  <c r="T21" i="1"/>
  <c r="T25" i="1"/>
  <c r="T32" i="1"/>
  <c r="T22" i="1"/>
  <c r="T30" i="1"/>
  <c r="T33" i="1"/>
  <c r="T35" i="1"/>
  <c r="T38" i="1"/>
  <c r="T40" i="1"/>
  <c r="T42" i="1"/>
  <c r="T44" i="1"/>
  <c r="T46" i="1"/>
  <c r="T48" i="1"/>
  <c r="T50" i="1"/>
  <c r="T52" i="1"/>
  <c r="T54" i="1"/>
  <c r="T56" i="1"/>
  <c r="T58" i="1"/>
  <c r="T60" i="1"/>
  <c r="T62" i="1"/>
  <c r="T64" i="1"/>
  <c r="T66" i="1"/>
  <c r="T68" i="1"/>
  <c r="T70" i="1"/>
  <c r="T72" i="1"/>
  <c r="T74" i="1"/>
  <c r="T76" i="1"/>
  <c r="T78" i="1"/>
  <c r="T80" i="1"/>
  <c r="T82" i="1"/>
  <c r="T84" i="1"/>
  <c r="T86" i="1"/>
  <c r="T88" i="1"/>
  <c r="T90" i="1"/>
  <c r="T92" i="1"/>
  <c r="T94" i="1"/>
  <c r="T96" i="1"/>
  <c r="T98" i="1"/>
  <c r="T100" i="1"/>
  <c r="T102" i="1"/>
  <c r="T104" i="1"/>
  <c r="T106" i="1"/>
  <c r="T9" i="1"/>
  <c r="T13" i="1"/>
  <c r="T11" i="1"/>
  <c r="T12" i="1"/>
  <c r="T18" i="1"/>
  <c r="T29" i="1"/>
  <c r="T24" i="1"/>
  <c r="T26" i="1"/>
  <c r="T28" i="1"/>
  <c r="T37" i="1"/>
  <c r="T27" i="1"/>
  <c r="T31" i="1"/>
  <c r="T34" i="1"/>
  <c r="T36" i="1"/>
  <c r="T39" i="1"/>
  <c r="T41" i="1"/>
  <c r="T43" i="1"/>
  <c r="T45" i="1"/>
  <c r="T47" i="1"/>
  <c r="T49" i="1"/>
  <c r="T51" i="1"/>
  <c r="T53" i="1"/>
  <c r="T55" i="1"/>
  <c r="T57" i="1"/>
  <c r="T59" i="1"/>
  <c r="T61" i="1"/>
  <c r="T63" i="1"/>
  <c r="T65" i="1"/>
  <c r="T67" i="1"/>
  <c r="T69" i="1"/>
  <c r="T71" i="1"/>
  <c r="T73" i="1"/>
  <c r="T75" i="1"/>
  <c r="T77" i="1"/>
  <c r="T79" i="1"/>
  <c r="T81" i="1"/>
  <c r="T83" i="1"/>
  <c r="T85" i="1"/>
  <c r="T87" i="1"/>
  <c r="T89" i="1"/>
  <c r="T91" i="1"/>
  <c r="T93" i="1"/>
  <c r="T95" i="1"/>
  <c r="T97" i="1"/>
  <c r="T99" i="1"/>
  <c r="T101" i="1"/>
  <c r="T103" i="1"/>
  <c r="T105" i="1"/>
  <c r="T107" i="1"/>
  <c r="L26" i="2"/>
  <c r="L28" i="2"/>
  <c r="L30" i="2"/>
  <c r="L37" i="2"/>
  <c r="L21" i="2"/>
  <c r="L36" i="2"/>
  <c r="L39" i="2"/>
  <c r="L42" i="2"/>
  <c r="L47" i="2"/>
  <c r="L49" i="2"/>
  <c r="L51" i="2"/>
  <c r="L53" i="2"/>
  <c r="L55" i="2"/>
  <c r="L57" i="2"/>
  <c r="L59" i="2"/>
  <c r="L61" i="2"/>
  <c r="L63" i="2"/>
  <c r="L65" i="2"/>
  <c r="L46" i="2"/>
  <c r="L68" i="2"/>
  <c r="L70" i="2"/>
  <c r="L72" i="2"/>
  <c r="L74" i="2"/>
  <c r="L76" i="2"/>
  <c r="L78" i="2"/>
  <c r="L80" i="2"/>
  <c r="L82" i="2"/>
  <c r="L84" i="2"/>
  <c r="L86" i="2"/>
  <c r="L88" i="2"/>
  <c r="L90" i="2"/>
  <c r="L92" i="2"/>
  <c r="L94" i="2"/>
  <c r="L96" i="2"/>
  <c r="L98" i="2"/>
  <c r="L100" i="2"/>
  <c r="L102" i="2"/>
  <c r="L104" i="2"/>
  <c r="L106" i="2"/>
  <c r="L20" i="2"/>
  <c r="L32" i="2"/>
  <c r="L29" i="2"/>
  <c r="L10" i="2"/>
  <c r="L13" i="2"/>
  <c r="L11" i="2"/>
  <c r="L38" i="2"/>
  <c r="L12" i="2"/>
  <c r="L22" i="2"/>
  <c r="L9" i="2"/>
  <c r="L41" i="2"/>
  <c r="L33" i="2"/>
  <c r="L34" i="2"/>
  <c r="L40" i="2"/>
  <c r="L43" i="2"/>
  <c r="L45" i="2"/>
  <c r="L44" i="2"/>
  <c r="L48" i="2"/>
  <c r="L50" i="2"/>
  <c r="L52" i="2"/>
  <c r="L54" i="2"/>
  <c r="L56" i="2"/>
  <c r="L58" i="2"/>
  <c r="L60" i="2"/>
  <c r="L62" i="2"/>
  <c r="L64" i="2"/>
  <c r="L66" i="2"/>
  <c r="L67" i="2"/>
  <c r="L69" i="2"/>
  <c r="L71" i="2"/>
  <c r="L73" i="2"/>
  <c r="L75" i="2"/>
  <c r="L77" i="2"/>
  <c r="L79" i="2"/>
  <c r="L81" i="2"/>
  <c r="L83" i="2"/>
  <c r="L85" i="2"/>
  <c r="L87" i="2"/>
  <c r="L89" i="2"/>
  <c r="L91" i="2"/>
  <c r="L93" i="2"/>
  <c r="L95" i="2"/>
  <c r="L97" i="2"/>
  <c r="L99" i="2"/>
  <c r="L101" i="2"/>
  <c r="L103" i="2"/>
  <c r="L105" i="2"/>
  <c r="L107" i="2"/>
  <c r="L15" i="2"/>
  <c r="L25" i="2"/>
  <c r="L27" i="2"/>
  <c r="L16" i="2"/>
  <c r="L18" i="2"/>
  <c r="L14" i="2"/>
  <c r="L24" i="2"/>
  <c r="L17" i="2"/>
  <c r="K10" i="2"/>
  <c r="K13" i="2"/>
  <c r="K11" i="2"/>
  <c r="K38" i="2"/>
  <c r="K12" i="2"/>
  <c r="K22" i="2"/>
  <c r="K31" i="2"/>
  <c r="K15" i="2"/>
  <c r="K25" i="2"/>
  <c r="K23" i="2"/>
  <c r="K26" i="2"/>
  <c r="K28" i="2"/>
  <c r="K30" i="2"/>
  <c r="K37" i="2"/>
  <c r="K21" i="2"/>
  <c r="K36" i="2"/>
  <c r="K39" i="2"/>
  <c r="K42" i="2"/>
  <c r="K47" i="2"/>
  <c r="K49" i="2"/>
  <c r="K51" i="2"/>
  <c r="K53" i="2"/>
  <c r="K55" i="2"/>
  <c r="K57" i="2"/>
  <c r="K59" i="2"/>
  <c r="K61" i="2"/>
  <c r="K63" i="2"/>
  <c r="K65" i="2"/>
  <c r="K46" i="2"/>
  <c r="K68" i="2"/>
  <c r="K70" i="2"/>
  <c r="K72" i="2"/>
  <c r="K74" i="2"/>
  <c r="K76" i="2"/>
  <c r="K78" i="2"/>
  <c r="K80" i="2"/>
  <c r="K9" i="2"/>
  <c r="K16" i="2"/>
  <c r="K18" i="2"/>
  <c r="K14" i="2"/>
  <c r="K24" i="2"/>
  <c r="K17" i="2"/>
  <c r="K19" i="2"/>
  <c r="K27" i="2"/>
  <c r="K32" i="2"/>
  <c r="K29" i="2"/>
  <c r="K20" i="2"/>
  <c r="K41" i="2"/>
  <c r="K33" i="2"/>
  <c r="K34" i="2"/>
  <c r="K40" i="2"/>
  <c r="K43" i="2"/>
  <c r="K35" i="2"/>
  <c r="K45" i="2"/>
  <c r="K44" i="2"/>
  <c r="K48" i="2"/>
  <c r="K50" i="2"/>
  <c r="K52" i="2"/>
  <c r="K54" i="2"/>
  <c r="K56" i="2"/>
  <c r="K58" i="2"/>
  <c r="K60" i="2"/>
  <c r="K62" i="2"/>
  <c r="K64" i="2"/>
  <c r="K66" i="2"/>
  <c r="K67" i="2"/>
  <c r="K69" i="2"/>
  <c r="K71" i="2"/>
  <c r="K73" i="2"/>
  <c r="K75" i="2"/>
  <c r="K77" i="2"/>
  <c r="K79" i="2"/>
  <c r="K81" i="2"/>
  <c r="K82" i="2"/>
  <c r="K84" i="2"/>
  <c r="K86" i="2"/>
  <c r="K88" i="2"/>
  <c r="K90" i="2"/>
  <c r="K92" i="2"/>
  <c r="K94" i="2"/>
  <c r="K96" i="2"/>
  <c r="K98" i="2"/>
  <c r="K100" i="2"/>
  <c r="K102" i="2"/>
  <c r="K104" i="2"/>
  <c r="K106" i="2"/>
  <c r="K8" i="2"/>
  <c r="K83" i="2"/>
  <c r="K85" i="2"/>
  <c r="K87" i="2"/>
  <c r="K89" i="2"/>
  <c r="K91" i="2"/>
  <c r="K93" i="2"/>
  <c r="K95" i="2"/>
  <c r="K97" i="2"/>
  <c r="K99" i="2"/>
  <c r="K101" i="2"/>
  <c r="K103" i="2"/>
  <c r="K105" i="2"/>
  <c r="K107" i="2"/>
  <c r="I10" i="1"/>
  <c r="I12" i="1"/>
  <c r="I64" i="1"/>
  <c r="L32" i="1"/>
  <c r="M9" i="1"/>
  <c r="M12" i="1"/>
  <c r="M17" i="1"/>
  <c r="M21" i="1"/>
  <c r="M25" i="1"/>
  <c r="M29" i="1"/>
  <c r="M34" i="1"/>
  <c r="M50" i="1"/>
  <c r="I17" i="1"/>
  <c r="M10" i="1"/>
  <c r="M14" i="1"/>
  <c r="M16" i="1"/>
  <c r="M19" i="1"/>
  <c r="M22" i="1"/>
  <c r="M27" i="1"/>
  <c r="M31" i="1"/>
  <c r="M42" i="1"/>
  <c r="M58" i="1"/>
  <c r="L9" i="1"/>
  <c r="L12" i="1"/>
  <c r="L14" i="1"/>
  <c r="L16" i="1"/>
  <c r="L10" i="1"/>
  <c r="L17" i="1"/>
  <c r="L33" i="1"/>
  <c r="I21" i="1"/>
  <c r="I29" i="1"/>
  <c r="I14" i="1"/>
  <c r="J29" i="1"/>
  <c r="L30" i="1"/>
  <c r="J31" i="1"/>
  <c r="M36" i="1"/>
  <c r="I38" i="1"/>
  <c r="M44" i="1"/>
  <c r="I46" i="1"/>
  <c r="M52" i="1"/>
  <c r="I54" i="1"/>
  <c r="I62" i="1"/>
  <c r="J8" i="1"/>
  <c r="J18" i="1"/>
  <c r="I22" i="1"/>
  <c r="I25" i="1"/>
  <c r="I36" i="1"/>
  <c r="I44" i="1"/>
  <c r="I52" i="1"/>
  <c r="I60" i="1"/>
  <c r="L107" i="1"/>
  <c r="L105" i="1"/>
  <c r="L103" i="1"/>
  <c r="L101" i="1"/>
  <c r="L99" i="1"/>
  <c r="L106" i="1"/>
  <c r="L104" i="1"/>
  <c r="L102" i="1"/>
  <c r="L100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97" i="1"/>
  <c r="L96" i="1"/>
  <c r="L98" i="1"/>
  <c r="L95" i="1"/>
  <c r="L93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4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66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I16" i="1"/>
  <c r="J19" i="1"/>
  <c r="J25" i="1"/>
  <c r="L26" i="1"/>
  <c r="J27" i="1"/>
  <c r="L28" i="1"/>
  <c r="M107" i="1"/>
  <c r="M105" i="1"/>
  <c r="M103" i="1"/>
  <c r="M101" i="1"/>
  <c r="M99" i="1"/>
  <c r="M97" i="1"/>
  <c r="M100" i="1"/>
  <c r="M96" i="1"/>
  <c r="M106" i="1"/>
  <c r="M98" i="1"/>
  <c r="M95" i="1"/>
  <c r="M93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104" i="1"/>
  <c r="M102" i="1"/>
  <c r="M94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J9" i="1"/>
  <c r="L8" i="1"/>
  <c r="J10" i="1"/>
  <c r="L11" i="1"/>
  <c r="L13" i="1"/>
  <c r="J14" i="1"/>
  <c r="L15" i="1"/>
  <c r="J17" i="1"/>
  <c r="L18" i="1"/>
  <c r="I20" i="1"/>
  <c r="M20" i="1"/>
  <c r="I23" i="1"/>
  <c r="M23" i="1"/>
  <c r="I24" i="1"/>
  <c r="M24" i="1"/>
  <c r="I26" i="1"/>
  <c r="M26" i="1"/>
  <c r="I28" i="1"/>
  <c r="M28" i="1"/>
  <c r="I30" i="1"/>
  <c r="M30" i="1"/>
  <c r="I32" i="1"/>
  <c r="M32" i="1"/>
  <c r="M38" i="1"/>
  <c r="I40" i="1"/>
  <c r="M46" i="1"/>
  <c r="I48" i="1"/>
  <c r="M54" i="1"/>
  <c r="I56" i="1"/>
  <c r="M62" i="1"/>
  <c r="J106" i="1"/>
  <c r="J104" i="1"/>
  <c r="J102" i="1"/>
  <c r="J100" i="1"/>
  <c r="J107" i="1"/>
  <c r="J105" i="1"/>
  <c r="J103" i="1"/>
  <c r="J101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99" i="1"/>
  <c r="J96" i="1"/>
  <c r="J94" i="1"/>
  <c r="J92" i="1"/>
  <c r="J90" i="1"/>
  <c r="J88" i="1"/>
  <c r="J86" i="1"/>
  <c r="J84" i="1"/>
  <c r="J82" i="1"/>
  <c r="J80" i="1"/>
  <c r="J78" i="1"/>
  <c r="J76" i="1"/>
  <c r="J74" i="1"/>
  <c r="J72" i="1"/>
  <c r="J70" i="1"/>
  <c r="J98" i="1"/>
  <c r="J97" i="1"/>
  <c r="J65" i="1"/>
  <c r="J63" i="1"/>
  <c r="J6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67" i="1"/>
  <c r="J68" i="1"/>
  <c r="J64" i="1"/>
  <c r="J62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I19" i="1"/>
  <c r="I27" i="1"/>
  <c r="I31" i="1"/>
  <c r="I9" i="1"/>
  <c r="L20" i="1"/>
  <c r="J21" i="1"/>
  <c r="L23" i="1"/>
  <c r="L24" i="1"/>
  <c r="I107" i="1"/>
  <c r="I105" i="1"/>
  <c r="I103" i="1"/>
  <c r="I101" i="1"/>
  <c r="I99" i="1"/>
  <c r="I97" i="1"/>
  <c r="I102" i="1"/>
  <c r="I98" i="1"/>
  <c r="I100" i="1"/>
  <c r="I95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106" i="1"/>
  <c r="I104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8" i="1"/>
  <c r="M8" i="1"/>
  <c r="I11" i="1"/>
  <c r="M11" i="1"/>
  <c r="I13" i="1"/>
  <c r="M13" i="1"/>
  <c r="I15" i="1"/>
  <c r="M15" i="1"/>
  <c r="I18" i="1"/>
  <c r="M18" i="1"/>
  <c r="L19" i="1"/>
  <c r="J20" i="1"/>
  <c r="L21" i="1"/>
  <c r="J23" i="1"/>
  <c r="L22" i="1"/>
  <c r="J24" i="1"/>
  <c r="L25" i="1"/>
  <c r="J26" i="1"/>
  <c r="L27" i="1"/>
  <c r="J28" i="1"/>
  <c r="L29" i="1"/>
  <c r="J30" i="1"/>
  <c r="L31" i="1"/>
  <c r="J32" i="1"/>
  <c r="I34" i="1"/>
  <c r="M40" i="1"/>
  <c r="I42" i="1"/>
  <c r="M48" i="1"/>
  <c r="I50" i="1"/>
  <c r="M56" i="1"/>
  <c r="I58" i="1"/>
  <c r="M64" i="1"/>
  <c r="J66" i="1"/>
  <c r="J107" i="2"/>
  <c r="J105" i="2"/>
  <c r="M105" i="2" s="1"/>
  <c r="J103" i="2"/>
  <c r="J101" i="2"/>
  <c r="M101" i="2" s="1"/>
  <c r="J99" i="2"/>
  <c r="J97" i="2"/>
  <c r="M97" i="2" s="1"/>
  <c r="J95" i="2"/>
  <c r="J93" i="2"/>
  <c r="M93" i="2" s="1"/>
  <c r="J91" i="2"/>
  <c r="J89" i="2"/>
  <c r="M89" i="2" s="1"/>
  <c r="J87" i="2"/>
  <c r="J85" i="2"/>
  <c r="M85" i="2" s="1"/>
  <c r="J83" i="2"/>
  <c r="J81" i="2"/>
  <c r="M81" i="2" s="1"/>
  <c r="J79" i="2"/>
  <c r="J77" i="2"/>
  <c r="M77" i="2" s="1"/>
  <c r="J75" i="2"/>
  <c r="J73" i="2"/>
  <c r="M73" i="2" s="1"/>
  <c r="J71" i="2"/>
  <c r="J69" i="2"/>
  <c r="M69" i="2" s="1"/>
  <c r="J67" i="2"/>
  <c r="J66" i="2"/>
  <c r="M66" i="2" s="1"/>
  <c r="J64" i="2"/>
  <c r="J62" i="2"/>
  <c r="M62" i="2" s="1"/>
  <c r="J60" i="2"/>
  <c r="J58" i="2"/>
  <c r="M58" i="2" s="1"/>
  <c r="J56" i="2"/>
  <c r="J54" i="2"/>
  <c r="M54" i="2" s="1"/>
  <c r="J52" i="2"/>
  <c r="J50" i="2"/>
  <c r="M50" i="2" s="1"/>
  <c r="J48" i="2"/>
  <c r="J45" i="2"/>
  <c r="J43" i="2"/>
  <c r="J41" i="2"/>
  <c r="J39" i="2"/>
  <c r="J38" i="2"/>
  <c r="M38" i="2" s="1"/>
  <c r="J36" i="2"/>
  <c r="J33" i="2"/>
  <c r="M33" i="2" s="1"/>
  <c r="J30" i="2"/>
  <c r="J28" i="2"/>
  <c r="M28" i="2" s="1"/>
  <c r="J26" i="2"/>
  <c r="J24" i="2"/>
  <c r="M24" i="2" s="1"/>
  <c r="J22" i="2"/>
  <c r="J21" i="2"/>
  <c r="M21" i="2" s="1"/>
  <c r="J20" i="2"/>
  <c r="J19" i="2"/>
  <c r="M19" i="2" s="1"/>
  <c r="J31" i="2"/>
  <c r="J18" i="2"/>
  <c r="M18" i="2" s="1"/>
  <c r="J17" i="2"/>
  <c r="J16" i="2"/>
  <c r="J15" i="2"/>
  <c r="M15" i="2" s="1"/>
  <c r="J14" i="2"/>
  <c r="J13" i="2"/>
  <c r="J12" i="2"/>
  <c r="M12" i="2" s="1"/>
  <c r="I9" i="4" s="1"/>
  <c r="J11" i="2"/>
  <c r="J10" i="2"/>
  <c r="J106" i="2"/>
  <c r="M106" i="2" s="1"/>
  <c r="J104" i="2"/>
  <c r="M104" i="2" s="1"/>
  <c r="J102" i="2"/>
  <c r="M102" i="2" s="1"/>
  <c r="J100" i="2"/>
  <c r="M100" i="2" s="1"/>
  <c r="J98" i="2"/>
  <c r="M98" i="2" s="1"/>
  <c r="J96" i="2"/>
  <c r="M96" i="2" s="1"/>
  <c r="J94" i="2"/>
  <c r="M94" i="2" s="1"/>
  <c r="J92" i="2"/>
  <c r="M92" i="2" s="1"/>
  <c r="J90" i="2"/>
  <c r="M90" i="2" s="1"/>
  <c r="J88" i="2"/>
  <c r="M88" i="2" s="1"/>
  <c r="J86" i="2"/>
  <c r="M86" i="2" s="1"/>
  <c r="J84" i="2"/>
  <c r="M84" i="2" s="1"/>
  <c r="J82" i="2"/>
  <c r="M82" i="2" s="1"/>
  <c r="J80" i="2"/>
  <c r="M80" i="2" s="1"/>
  <c r="J78" i="2"/>
  <c r="J76" i="2"/>
  <c r="M76" i="2" s="1"/>
  <c r="J74" i="2"/>
  <c r="J72" i="2"/>
  <c r="M72" i="2" s="1"/>
  <c r="J70" i="2"/>
  <c r="J68" i="2"/>
  <c r="M68" i="2" s="1"/>
  <c r="J46" i="2"/>
  <c r="J65" i="2"/>
  <c r="M65" i="2" s="1"/>
  <c r="J63" i="2"/>
  <c r="J61" i="2"/>
  <c r="M61" i="2" s="1"/>
  <c r="J59" i="2"/>
  <c r="J57" i="2"/>
  <c r="M57" i="2" s="1"/>
  <c r="J55" i="2"/>
  <c r="J53" i="2"/>
  <c r="M53" i="2" s="1"/>
  <c r="J51" i="2"/>
  <c r="J49" i="2"/>
  <c r="M49" i="2" s="1"/>
  <c r="J47" i="2"/>
  <c r="J44" i="2"/>
  <c r="M44" i="2" s="1"/>
  <c r="J42" i="2"/>
  <c r="J40" i="2"/>
  <c r="M40" i="2" s="1"/>
  <c r="J35" i="2"/>
  <c r="J37" i="2"/>
  <c r="M37" i="2" s="1"/>
  <c r="J34" i="2"/>
  <c r="J32" i="2"/>
  <c r="M32" i="2" s="1"/>
  <c r="J29" i="2"/>
  <c r="J27" i="2"/>
  <c r="J25" i="2"/>
  <c r="J23" i="2"/>
  <c r="J9" i="2"/>
  <c r="J8" i="2"/>
  <c r="T14" i="2" l="1"/>
  <c r="U14" i="2" s="1"/>
  <c r="L35" i="2" s="1"/>
  <c r="M35" i="2" s="1"/>
  <c r="M27" i="2"/>
  <c r="M14" i="2"/>
  <c r="M16" i="2"/>
  <c r="M41" i="2"/>
  <c r="I38" i="4" s="1"/>
  <c r="M45" i="2"/>
  <c r="M25" i="2"/>
  <c r="I21" i="4" s="1"/>
  <c r="M29" i="2"/>
  <c r="M34" i="2"/>
  <c r="M42" i="2"/>
  <c r="I39" i="4" s="1"/>
  <c r="M47" i="2"/>
  <c r="M51" i="2"/>
  <c r="M55" i="2"/>
  <c r="M59" i="2"/>
  <c r="M63" i="2"/>
  <c r="M70" i="2"/>
  <c r="M74" i="2"/>
  <c r="M78" i="2"/>
  <c r="M11" i="2"/>
  <c r="M13" i="2"/>
  <c r="M17" i="2"/>
  <c r="M31" i="2"/>
  <c r="I18" i="4" s="1"/>
  <c r="M20" i="2"/>
  <c r="M22" i="2"/>
  <c r="I19" i="4" s="1"/>
  <c r="M26" i="2"/>
  <c r="M30" i="2"/>
  <c r="I27" i="4" s="1"/>
  <c r="M36" i="2"/>
  <c r="I32" i="4" s="1"/>
  <c r="M39" i="2"/>
  <c r="I36" i="4" s="1"/>
  <c r="M43" i="2"/>
  <c r="I40" i="4" s="1"/>
  <c r="M48" i="2"/>
  <c r="M52" i="2"/>
  <c r="M56" i="2"/>
  <c r="M60" i="2"/>
  <c r="M64" i="2"/>
  <c r="M67" i="2"/>
  <c r="M71" i="2"/>
  <c r="M75" i="2"/>
  <c r="M79" i="2"/>
  <c r="M83" i="2"/>
  <c r="M87" i="2"/>
  <c r="M91" i="2"/>
  <c r="M95" i="2"/>
  <c r="M99" i="2"/>
  <c r="M103" i="2"/>
  <c r="M107" i="2"/>
  <c r="T13" i="2"/>
  <c r="T12" i="2"/>
  <c r="T20" i="2"/>
  <c r="G46" i="2" s="1"/>
  <c r="M46" i="2" s="1"/>
  <c r="I43" i="4" s="1"/>
  <c r="T19" i="2"/>
  <c r="G10" i="2" s="1"/>
  <c r="T21" i="2"/>
  <c r="H9" i="2" s="1"/>
  <c r="M9" i="2" s="1"/>
  <c r="I6" i="4" s="1"/>
  <c r="N40" i="1"/>
  <c r="K50" i="1"/>
  <c r="R50" i="1" s="1"/>
  <c r="N13" i="1"/>
  <c r="S13" i="1" s="1"/>
  <c r="N31" i="1"/>
  <c r="S31" i="1" s="1"/>
  <c r="N60" i="1"/>
  <c r="S60" i="1" s="1"/>
  <c r="N19" i="1"/>
  <c r="S19" i="1" s="1"/>
  <c r="N21" i="1"/>
  <c r="S21" i="1" s="1"/>
  <c r="K35" i="1"/>
  <c r="K51" i="1"/>
  <c r="R51" i="1" s="1"/>
  <c r="K66" i="1"/>
  <c r="K82" i="1"/>
  <c r="R82" i="1" s="1"/>
  <c r="K104" i="1"/>
  <c r="K71" i="1"/>
  <c r="R71" i="1" s="1"/>
  <c r="K87" i="1"/>
  <c r="R87" i="1" s="1"/>
  <c r="K11" i="1"/>
  <c r="R11" i="1" s="1"/>
  <c r="K43" i="1"/>
  <c r="K59" i="1"/>
  <c r="R59" i="1" s="1"/>
  <c r="K74" i="1"/>
  <c r="K90" i="1"/>
  <c r="R90" i="1" s="1"/>
  <c r="K79" i="1"/>
  <c r="R79" i="1" s="1"/>
  <c r="N22" i="1"/>
  <c r="S22" i="1" s="1"/>
  <c r="K58" i="1"/>
  <c r="R58" i="1" s="1"/>
  <c r="N48" i="1"/>
  <c r="N15" i="1"/>
  <c r="S15" i="1" s="1"/>
  <c r="K13" i="1"/>
  <c r="K37" i="1"/>
  <c r="R37" i="1" s="1"/>
  <c r="K45" i="1"/>
  <c r="K53" i="1"/>
  <c r="R53" i="1" s="1"/>
  <c r="K61" i="1"/>
  <c r="K68" i="1"/>
  <c r="R68" i="1" s="1"/>
  <c r="K76" i="1"/>
  <c r="K84" i="1"/>
  <c r="R84" i="1" s="1"/>
  <c r="K92" i="1"/>
  <c r="K106" i="1"/>
  <c r="R106" i="1" s="1"/>
  <c r="K73" i="1"/>
  <c r="R73" i="1" s="1"/>
  <c r="K81" i="1"/>
  <c r="R81" i="1" s="1"/>
  <c r="K89" i="1"/>
  <c r="R89" i="1" s="1"/>
  <c r="K100" i="1"/>
  <c r="R100" i="1" s="1"/>
  <c r="K99" i="1"/>
  <c r="K107" i="1"/>
  <c r="R107" i="1" s="1"/>
  <c r="N58" i="1"/>
  <c r="S58" i="1" s="1"/>
  <c r="K27" i="1"/>
  <c r="R27" i="1" s="1"/>
  <c r="N62" i="1"/>
  <c r="K48" i="1"/>
  <c r="R48" i="1" s="1"/>
  <c r="N38" i="1"/>
  <c r="S38" i="1" s="1"/>
  <c r="N28" i="1"/>
  <c r="S28" i="1" s="1"/>
  <c r="K26" i="1"/>
  <c r="R26" i="1" s="1"/>
  <c r="N20" i="1"/>
  <c r="S20" i="1" s="1"/>
  <c r="N39" i="1"/>
  <c r="N47" i="1"/>
  <c r="S47" i="1" s="1"/>
  <c r="N55" i="1"/>
  <c r="S55" i="1" s="1"/>
  <c r="N63" i="1"/>
  <c r="N70" i="1"/>
  <c r="N78" i="1"/>
  <c r="S78" i="1" s="1"/>
  <c r="N86" i="1"/>
  <c r="N94" i="1"/>
  <c r="S94" i="1" s="1"/>
  <c r="N69" i="1"/>
  <c r="S69" i="1" s="1"/>
  <c r="N77" i="1"/>
  <c r="S77" i="1" s="1"/>
  <c r="N85" i="1"/>
  <c r="S85" i="1" s="1"/>
  <c r="N93" i="1"/>
  <c r="S93" i="1" s="1"/>
  <c r="N96" i="1"/>
  <c r="N101" i="1"/>
  <c r="S101" i="1" s="1"/>
  <c r="S39" i="1"/>
  <c r="S63" i="1"/>
  <c r="N50" i="1"/>
  <c r="S50" i="1" s="1"/>
  <c r="K54" i="1"/>
  <c r="R54" i="1" s="1"/>
  <c r="N44" i="1"/>
  <c r="S44" i="1" s="1"/>
  <c r="N14" i="1"/>
  <c r="S14" i="1" s="1"/>
  <c r="N17" i="1"/>
  <c r="S17" i="1" s="1"/>
  <c r="N16" i="1"/>
  <c r="S16" i="1" s="1"/>
  <c r="K97" i="1"/>
  <c r="R97" i="1" s="1"/>
  <c r="K9" i="1"/>
  <c r="R9" i="1" s="1"/>
  <c r="K19" i="1"/>
  <c r="R19" i="1" s="1"/>
  <c r="U19" i="1" s="1"/>
  <c r="K40" i="1"/>
  <c r="R40" i="1" s="1"/>
  <c r="K24" i="1"/>
  <c r="R24" i="1" s="1"/>
  <c r="N37" i="1"/>
  <c r="N53" i="1"/>
  <c r="N68" i="1"/>
  <c r="S68" i="1" s="1"/>
  <c r="N84" i="1"/>
  <c r="S84" i="1" s="1"/>
  <c r="N67" i="1"/>
  <c r="N83" i="1"/>
  <c r="S83" i="1" s="1"/>
  <c r="N106" i="1"/>
  <c r="S106" i="1" s="1"/>
  <c r="N107" i="1"/>
  <c r="S107" i="1" s="1"/>
  <c r="S37" i="1"/>
  <c r="S53" i="1"/>
  <c r="S67" i="1"/>
  <c r="K36" i="1"/>
  <c r="R36" i="1" s="1"/>
  <c r="K46" i="1"/>
  <c r="R46" i="1" s="1"/>
  <c r="K21" i="1"/>
  <c r="R21" i="1" s="1"/>
  <c r="U21" i="1" s="1"/>
  <c r="K64" i="1"/>
  <c r="R64" i="1" s="1"/>
  <c r="R66" i="1"/>
  <c r="N56" i="1"/>
  <c r="S56" i="1" s="1"/>
  <c r="K34" i="1"/>
  <c r="R34" i="1" s="1"/>
  <c r="N18" i="1"/>
  <c r="S18" i="1" s="1"/>
  <c r="K15" i="1"/>
  <c r="R15" i="1" s="1"/>
  <c r="U15" i="1" s="1"/>
  <c r="N8" i="1"/>
  <c r="S8" i="1" s="1"/>
  <c r="K39" i="1"/>
  <c r="R39" i="1" s="1"/>
  <c r="U39" i="1" s="1"/>
  <c r="K47" i="1"/>
  <c r="R47" i="1" s="1"/>
  <c r="U47" i="1" s="1"/>
  <c r="K55" i="1"/>
  <c r="R55" i="1" s="1"/>
  <c r="U55" i="1" s="1"/>
  <c r="K63" i="1"/>
  <c r="R63" i="1" s="1"/>
  <c r="U63" i="1" s="1"/>
  <c r="K70" i="1"/>
  <c r="R70" i="1" s="1"/>
  <c r="K78" i="1"/>
  <c r="R78" i="1" s="1"/>
  <c r="U78" i="1" s="1"/>
  <c r="K86" i="1"/>
  <c r="R86" i="1" s="1"/>
  <c r="K94" i="1"/>
  <c r="R94" i="1" s="1"/>
  <c r="U94" i="1" s="1"/>
  <c r="K67" i="1"/>
  <c r="R67" i="1" s="1"/>
  <c r="K75" i="1"/>
  <c r="R75" i="1" s="1"/>
  <c r="K83" i="1"/>
  <c r="R83" i="1" s="1"/>
  <c r="U83" i="1" s="1"/>
  <c r="K91" i="1"/>
  <c r="R91" i="1" s="1"/>
  <c r="K98" i="1"/>
  <c r="R98" i="1" s="1"/>
  <c r="K101" i="1"/>
  <c r="R101" i="1" s="1"/>
  <c r="U101" i="1" s="1"/>
  <c r="K10" i="1"/>
  <c r="N34" i="1"/>
  <c r="S34" i="1" s="1"/>
  <c r="R35" i="1"/>
  <c r="R43" i="1"/>
  <c r="R74" i="1"/>
  <c r="R99" i="1"/>
  <c r="K56" i="1"/>
  <c r="R56" i="1" s="1"/>
  <c r="N46" i="1"/>
  <c r="S46" i="1" s="1"/>
  <c r="N30" i="1"/>
  <c r="S30" i="1" s="1"/>
  <c r="K28" i="1"/>
  <c r="R28" i="1" s="1"/>
  <c r="U28" i="1" s="1"/>
  <c r="N23" i="1"/>
  <c r="S23" i="1" s="1"/>
  <c r="K20" i="1"/>
  <c r="R20" i="1" s="1"/>
  <c r="U20" i="1" s="1"/>
  <c r="N33" i="1"/>
  <c r="S33" i="1" s="1"/>
  <c r="N41" i="1"/>
  <c r="S41" i="1" s="1"/>
  <c r="N49" i="1"/>
  <c r="S49" i="1" s="1"/>
  <c r="N57" i="1"/>
  <c r="S57" i="1" s="1"/>
  <c r="N65" i="1"/>
  <c r="N72" i="1"/>
  <c r="S72" i="1" s="1"/>
  <c r="N80" i="1"/>
  <c r="S80" i="1" s="1"/>
  <c r="N88" i="1"/>
  <c r="S88" i="1" s="1"/>
  <c r="N102" i="1"/>
  <c r="S102" i="1" s="1"/>
  <c r="N71" i="1"/>
  <c r="S71" i="1" s="1"/>
  <c r="N79" i="1"/>
  <c r="S79" i="1" s="1"/>
  <c r="N87" i="1"/>
  <c r="S87" i="1" s="1"/>
  <c r="N95" i="1"/>
  <c r="S95" i="1" s="1"/>
  <c r="N100" i="1"/>
  <c r="S100" i="1" s="1"/>
  <c r="N103" i="1"/>
  <c r="S103" i="1" s="1"/>
  <c r="K16" i="1"/>
  <c r="R16" i="1" s="1"/>
  <c r="S65" i="1"/>
  <c r="S62" i="1"/>
  <c r="K60" i="1"/>
  <c r="R60" i="1" s="1"/>
  <c r="U60" i="1" s="1"/>
  <c r="K44" i="1"/>
  <c r="R44" i="1" s="1"/>
  <c r="U44" i="1" s="1"/>
  <c r="N52" i="1"/>
  <c r="S52" i="1" s="1"/>
  <c r="K29" i="1"/>
  <c r="R29" i="1" s="1"/>
  <c r="R13" i="1"/>
  <c r="K17" i="1"/>
  <c r="R17" i="1" s="1"/>
  <c r="U17" i="1" s="1"/>
  <c r="N12" i="1"/>
  <c r="S12" i="1" s="1"/>
  <c r="N10" i="1"/>
  <c r="S10" i="1" s="1"/>
  <c r="K95" i="1"/>
  <c r="R95" i="1" s="1"/>
  <c r="U95" i="1" s="1"/>
  <c r="K105" i="1"/>
  <c r="R105" i="1" s="1"/>
  <c r="K12" i="1"/>
  <c r="R12" i="1" s="1"/>
  <c r="U12" i="1" s="1"/>
  <c r="K32" i="1"/>
  <c r="R32" i="1" s="1"/>
  <c r="N26" i="1"/>
  <c r="S26" i="1" s="1"/>
  <c r="N45" i="1"/>
  <c r="S45" i="1" s="1"/>
  <c r="N61" i="1"/>
  <c r="S61" i="1" s="1"/>
  <c r="N76" i="1"/>
  <c r="S76" i="1" s="1"/>
  <c r="N92" i="1"/>
  <c r="S92" i="1" s="1"/>
  <c r="N75" i="1"/>
  <c r="S75" i="1" s="1"/>
  <c r="N91" i="1"/>
  <c r="S91" i="1" s="1"/>
  <c r="N99" i="1"/>
  <c r="S99" i="1" s="1"/>
  <c r="S96" i="1"/>
  <c r="K52" i="1"/>
  <c r="R52" i="1" s="1"/>
  <c r="U52" i="1" s="1"/>
  <c r="K22" i="1"/>
  <c r="R22" i="1" s="1"/>
  <c r="N36" i="1"/>
  <c r="S36" i="1" s="1"/>
  <c r="N64" i="1"/>
  <c r="S64" i="1" s="1"/>
  <c r="K42" i="1"/>
  <c r="R42" i="1" s="1"/>
  <c r="K18" i="1"/>
  <c r="R18" i="1" s="1"/>
  <c r="N11" i="1"/>
  <c r="S11" i="1" s="1"/>
  <c r="K8" i="1"/>
  <c r="R8" i="1" s="1"/>
  <c r="K33" i="1"/>
  <c r="R33" i="1" s="1"/>
  <c r="U33" i="1" s="1"/>
  <c r="K41" i="1"/>
  <c r="R41" i="1" s="1"/>
  <c r="K49" i="1"/>
  <c r="R49" i="1" s="1"/>
  <c r="U49" i="1" s="1"/>
  <c r="K57" i="1"/>
  <c r="R57" i="1" s="1"/>
  <c r="K65" i="1"/>
  <c r="R65" i="1" s="1"/>
  <c r="U65" i="1" s="1"/>
  <c r="K72" i="1"/>
  <c r="R72" i="1" s="1"/>
  <c r="K80" i="1"/>
  <c r="R80" i="1" s="1"/>
  <c r="U80" i="1" s="1"/>
  <c r="K88" i="1"/>
  <c r="R88" i="1" s="1"/>
  <c r="K96" i="1"/>
  <c r="R96" i="1" s="1"/>
  <c r="U96" i="1" s="1"/>
  <c r="K69" i="1"/>
  <c r="R69" i="1" s="1"/>
  <c r="U69" i="1" s="1"/>
  <c r="K77" i="1"/>
  <c r="R77" i="1" s="1"/>
  <c r="U77" i="1" s="1"/>
  <c r="K85" i="1"/>
  <c r="R85" i="1" s="1"/>
  <c r="U85" i="1" s="1"/>
  <c r="K93" i="1"/>
  <c r="R93" i="1" s="1"/>
  <c r="U93" i="1" s="1"/>
  <c r="K102" i="1"/>
  <c r="R102" i="1" s="1"/>
  <c r="K103" i="1"/>
  <c r="R103" i="1" s="1"/>
  <c r="U103" i="1" s="1"/>
  <c r="K31" i="1"/>
  <c r="R31" i="1" s="1"/>
  <c r="R45" i="1"/>
  <c r="U45" i="1" s="1"/>
  <c r="R61" i="1"/>
  <c r="U61" i="1" s="1"/>
  <c r="R76" i="1"/>
  <c r="U76" i="1" s="1"/>
  <c r="R92" i="1"/>
  <c r="U92" i="1" s="1"/>
  <c r="R104" i="1"/>
  <c r="N54" i="1"/>
  <c r="S54" i="1" s="1"/>
  <c r="N32" i="1"/>
  <c r="S32" i="1" s="1"/>
  <c r="K30" i="1"/>
  <c r="R30" i="1" s="1"/>
  <c r="U30" i="1" s="1"/>
  <c r="N24" i="1"/>
  <c r="S24" i="1" s="1"/>
  <c r="K23" i="1"/>
  <c r="R23" i="1" s="1"/>
  <c r="U23" i="1" s="1"/>
  <c r="R10" i="1"/>
  <c r="U10" i="1" s="1"/>
  <c r="N35" i="1"/>
  <c r="S35" i="1" s="1"/>
  <c r="N43" i="1"/>
  <c r="S43" i="1" s="1"/>
  <c r="N51" i="1"/>
  <c r="S51" i="1" s="1"/>
  <c r="N59" i="1"/>
  <c r="S59" i="1" s="1"/>
  <c r="N66" i="1"/>
  <c r="S66" i="1" s="1"/>
  <c r="N74" i="1"/>
  <c r="S74" i="1" s="1"/>
  <c r="N82" i="1"/>
  <c r="S82" i="1" s="1"/>
  <c r="N90" i="1"/>
  <c r="S90" i="1" s="1"/>
  <c r="N104" i="1"/>
  <c r="S104" i="1" s="1"/>
  <c r="N73" i="1"/>
  <c r="S73" i="1" s="1"/>
  <c r="N81" i="1"/>
  <c r="S81" i="1" s="1"/>
  <c r="N89" i="1"/>
  <c r="S89" i="1" s="1"/>
  <c r="N98" i="1"/>
  <c r="S98" i="1" s="1"/>
  <c r="N97" i="1"/>
  <c r="S97" i="1" s="1"/>
  <c r="N105" i="1"/>
  <c r="S105" i="1" s="1"/>
  <c r="S40" i="1"/>
  <c r="S48" i="1"/>
  <c r="S70" i="1"/>
  <c r="S86" i="1"/>
  <c r="N42" i="1"/>
  <c r="S42" i="1" s="1"/>
  <c r="K25" i="1"/>
  <c r="R25" i="1" s="1"/>
  <c r="K62" i="1"/>
  <c r="R62" i="1" s="1"/>
  <c r="U62" i="1" s="1"/>
  <c r="K38" i="1"/>
  <c r="R38" i="1" s="1"/>
  <c r="U38" i="1" s="1"/>
  <c r="K14" i="1"/>
  <c r="R14" i="1" s="1"/>
  <c r="U14" i="1" s="1"/>
  <c r="N29" i="1"/>
  <c r="S29" i="1" s="1"/>
  <c r="N27" i="1"/>
  <c r="S27" i="1" s="1"/>
  <c r="N9" i="1"/>
  <c r="S9" i="1" s="1"/>
  <c r="N25" i="1"/>
  <c r="S25" i="1" s="1"/>
  <c r="U88" i="1" l="1"/>
  <c r="U72" i="1"/>
  <c r="U57" i="1"/>
  <c r="U41" i="1"/>
  <c r="U18" i="1"/>
  <c r="U56" i="1"/>
  <c r="U67" i="1"/>
  <c r="I35" i="4"/>
  <c r="I23" i="4"/>
  <c r="I14" i="4"/>
  <c r="I42" i="4"/>
  <c r="I13" i="4"/>
  <c r="I24" i="4"/>
  <c r="I37" i="4"/>
  <c r="I29" i="4"/>
  <c r="I22" i="4"/>
  <c r="I11" i="4"/>
  <c r="I41" i="4"/>
  <c r="I26" i="4"/>
  <c r="I34" i="4"/>
  <c r="I25" i="4"/>
  <c r="I12" i="4"/>
  <c r="I15" i="4"/>
  <c r="I33" i="4"/>
  <c r="I16" i="4"/>
  <c r="I28" i="4"/>
  <c r="Z21" i="1"/>
  <c r="AB21" i="1" s="1"/>
  <c r="P22" i="1" s="1"/>
  <c r="U22" i="1" s="1"/>
  <c r="D12" i="4"/>
  <c r="D18" i="4"/>
  <c r="D16" i="4"/>
  <c r="U31" i="1"/>
  <c r="U102" i="1"/>
  <c r="AB17" i="1"/>
  <c r="O8" i="1" s="1"/>
  <c r="AB18" i="1"/>
  <c r="O16" i="1" s="1"/>
  <c r="AB20" i="1"/>
  <c r="P16" i="1" s="1"/>
  <c r="AB19" i="1"/>
  <c r="O13" i="1" s="1"/>
  <c r="U13" i="1" s="1"/>
  <c r="D10" i="4" s="1"/>
  <c r="AB22" i="1"/>
  <c r="U104" i="1"/>
  <c r="U34" i="1"/>
  <c r="U42" i="1"/>
  <c r="D35" i="4" s="1"/>
  <c r="U74" i="1"/>
  <c r="U35" i="1"/>
  <c r="D32" i="4" s="1"/>
  <c r="U98" i="1"/>
  <c r="U86" i="1"/>
  <c r="U70" i="1"/>
  <c r="U66" i="1"/>
  <c r="U36" i="1"/>
  <c r="U24" i="1"/>
  <c r="U97" i="1"/>
  <c r="U26" i="1"/>
  <c r="D23" i="4" s="1"/>
  <c r="U89" i="1"/>
  <c r="U73" i="1"/>
  <c r="U90" i="1"/>
  <c r="U59" i="1"/>
  <c r="U11" i="1"/>
  <c r="D15" i="4" s="1"/>
  <c r="U87" i="1"/>
  <c r="U50" i="1"/>
  <c r="U25" i="1"/>
  <c r="D22" i="4" s="1"/>
  <c r="U32" i="1"/>
  <c r="U105" i="1"/>
  <c r="U29" i="1"/>
  <c r="D26" i="4" s="1"/>
  <c r="U99" i="1"/>
  <c r="U43" i="1"/>
  <c r="D40" i="4" s="1"/>
  <c r="U91" i="1"/>
  <c r="U75" i="1"/>
  <c r="U64" i="1"/>
  <c r="U46" i="1"/>
  <c r="U40" i="1"/>
  <c r="U9" i="1"/>
  <c r="U54" i="1"/>
  <c r="U48" i="1"/>
  <c r="D45" i="4" s="1"/>
  <c r="U27" i="1"/>
  <c r="D24" i="4" s="1"/>
  <c r="U107" i="1"/>
  <c r="U100" i="1"/>
  <c r="U81" i="1"/>
  <c r="U106" i="1"/>
  <c r="U84" i="1"/>
  <c r="U68" i="1"/>
  <c r="U53" i="1"/>
  <c r="U37" i="1"/>
  <c r="D34" i="4" s="1"/>
  <c r="U58" i="1"/>
  <c r="U79" i="1"/>
  <c r="U71" i="1"/>
  <c r="U82" i="1"/>
  <c r="U51" i="1"/>
  <c r="AB23" i="1"/>
  <c r="Q16" i="1" s="1"/>
  <c r="D41" i="4" l="1"/>
  <c r="D42" i="4"/>
  <c r="D31" i="4"/>
  <c r="D37" i="4"/>
  <c r="D21" i="4"/>
  <c r="D7" i="4"/>
  <c r="D39" i="4"/>
  <c r="D28" i="4"/>
  <c r="D44" i="4"/>
  <c r="D36" i="4"/>
  <c r="D30" i="4"/>
  <c r="D14" i="4"/>
  <c r="D46" i="4"/>
  <c r="D38" i="4"/>
  <c r="D20" i="4"/>
  <c r="D17" i="4"/>
  <c r="D43" i="4"/>
  <c r="D29" i="4"/>
  <c r="D33" i="4"/>
  <c r="D19" i="4"/>
  <c r="D25" i="4"/>
  <c r="D11" i="4"/>
  <c r="P8" i="1"/>
  <c r="U8" i="1" s="1"/>
  <c r="U16" i="1"/>
  <c r="D13" i="4" s="1"/>
  <c r="U13" i="2"/>
  <c r="L8" i="2" s="1"/>
  <c r="D27" i="4" l="1"/>
  <c r="D8" i="4"/>
  <c r="D5" i="4"/>
  <c r="D9" i="4"/>
  <c r="D6" i="4"/>
  <c r="T22" i="2"/>
  <c r="I8" i="2" s="1"/>
  <c r="M8" i="2" s="1"/>
  <c r="T23" i="2"/>
  <c r="I10" i="2" s="1"/>
  <c r="M10" i="2" s="1"/>
  <c r="T24" i="2"/>
  <c r="I23" i="2" s="1"/>
  <c r="U12" i="2"/>
  <c r="L23" i="2" s="1"/>
  <c r="I7" i="4" l="1"/>
  <c r="I8" i="4"/>
  <c r="I5" i="4"/>
  <c r="I10" i="4"/>
  <c r="M23" i="2"/>
  <c r="I17" i="4" l="1"/>
  <c r="I30" i="4"/>
  <c r="I20" i="4"/>
  <c r="I31" i="4"/>
</calcChain>
</file>

<file path=xl/comments1.xml><?xml version="1.0" encoding="utf-8"?>
<comments xmlns="http://schemas.openxmlformats.org/spreadsheetml/2006/main">
  <authors>
    <author>Lina</author>
    <author>Martynas Bykovas</author>
  </authors>
  <commentList>
    <comment ref="Q16" authorId="0">
      <text>
        <r>
          <rPr>
            <sz val="9"/>
            <color indexed="81"/>
            <rFont val="Tahoma"/>
            <family val="2"/>
            <charset val="186"/>
          </rPr>
          <t>Papildomi metinio reitingo taškai už EGC ir FCC varžybas.</t>
        </r>
      </text>
    </comment>
    <comment ref="T19" authorId="1">
      <text>
        <r>
          <rPr>
            <sz val="9"/>
            <color indexed="81"/>
            <rFont val="Tahoma"/>
            <family val="2"/>
          </rPr>
          <t>Taškai už iš anktso deklaruotas FAI/IGC varžybas.</t>
        </r>
      </text>
    </comment>
    <comment ref="E50" authorId="0">
      <text>
        <r>
          <rPr>
            <sz val="9"/>
            <color indexed="81"/>
            <rFont val="Tahoma"/>
            <family val="2"/>
          </rPr>
          <t>HC 2100</t>
        </r>
      </text>
    </comment>
    <comment ref="G50" authorId="0">
      <text>
        <r>
          <rPr>
            <sz val="9"/>
            <color indexed="81"/>
            <rFont val="Tahoma"/>
            <family val="2"/>
          </rPr>
          <t>HC 1078</t>
        </r>
      </text>
    </comment>
  </commentList>
</comments>
</file>

<file path=xl/comments2.xml><?xml version="1.0" encoding="utf-8"?>
<comments xmlns="http://schemas.openxmlformats.org/spreadsheetml/2006/main">
  <authors>
    <author>Lina</author>
    <author>Martynas Bykovas</author>
  </authors>
  <commentList>
    <comment ref="L8" authorId="0">
      <text>
        <r>
          <rPr>
            <sz val="9"/>
            <color indexed="81"/>
            <rFont val="Tahoma"/>
            <family val="2"/>
            <charset val="186"/>
          </rPr>
          <t>Taškai už varžybas, kurios persidengia su nacionaliniu čempionatu.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Perkelti taškai už dalyvavimą 2013 metais ne nacionaliniuose čempionatuose apskaičiuoti pagal seną metodiką.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Perkelti taškai už dalyvavimą 2014 metais ne nacionaliniuose čempionatuose apskaičiuoti pagal seną metodiką.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Taškai už varžybas, kurios persidengia su nacionaliniu čempionatu.</t>
        </r>
      </text>
    </comment>
    <comment ref="D31" authorId="0">
      <text>
        <r>
          <rPr>
            <sz val="9"/>
            <color indexed="81"/>
            <rFont val="Tahoma"/>
            <family val="2"/>
            <charset val="186"/>
          </rPr>
          <t>Perkelti taškai už dalyvavimą 2013 metais ne nacionaliniuose čempionatuose apskaičiuoti pagal seną metodiką.</t>
        </r>
      </text>
    </comment>
    <comment ref="L35" authorId="1">
      <text>
        <r>
          <rPr>
            <sz val="9"/>
            <color indexed="81"/>
            <rFont val="Tahoma"/>
            <family val="2"/>
          </rPr>
          <t xml:space="preserve">Taškai už varžybas, kurios persidengia su nacionaliniu čempionatu.
</t>
        </r>
      </text>
    </comment>
    <comment ref="D42" authorId="0">
      <text>
        <r>
          <rPr>
            <sz val="9"/>
            <color indexed="81"/>
            <rFont val="Tahoma"/>
            <family val="2"/>
            <charset val="186"/>
          </rPr>
          <t>Perkelti taškai už dalyvavimą 2013 metais ne nacionaliniuose čempionatuose apskaičiuoti pagal seną metodiką.</t>
        </r>
      </text>
    </comment>
  </commentList>
</comments>
</file>

<file path=xl/sharedStrings.xml><?xml version="1.0" encoding="utf-8"?>
<sst xmlns="http://schemas.openxmlformats.org/spreadsheetml/2006/main" count="368" uniqueCount="129">
  <si>
    <t>Tarpiniai skaiciavimai 2013 ir 2014 metams apjungiant Open ir 15m klases</t>
  </si>
  <si>
    <t>K-2</t>
  </si>
  <si>
    <t>K-1</t>
  </si>
  <si>
    <t>Tarptautines</t>
  </si>
  <si>
    <t>Apjungta</t>
  </si>
  <si>
    <t>K0</t>
  </si>
  <si>
    <t>Nr</t>
  </si>
  <si>
    <t>Pilotas</t>
  </si>
  <si>
    <t>open</t>
  </si>
  <si>
    <t>15m</t>
  </si>
  <si>
    <t>B-2 Open</t>
  </si>
  <si>
    <t>B-2 15m</t>
  </si>
  <si>
    <t>B-2 Open Norm</t>
  </si>
  <si>
    <t>B-1 Open</t>
  </si>
  <si>
    <t>B-1 15m</t>
  </si>
  <si>
    <t>B-1 15m Norm</t>
  </si>
  <si>
    <t>R+,0</t>
  </si>
  <si>
    <t xml:space="preserve">B-2 </t>
  </si>
  <si>
    <t>B-1</t>
  </si>
  <si>
    <t>B0</t>
  </si>
  <si>
    <t>R</t>
  </si>
  <si>
    <t>Gintaras Drevinskas</t>
  </si>
  <si>
    <t>Vladas Motūza</t>
  </si>
  <si>
    <t>Adomas Grabskis</t>
  </si>
  <si>
    <t>Viktoras Kukčikaitis</t>
  </si>
  <si>
    <t>Algimantas Jonušas</t>
  </si>
  <si>
    <t>Vytautas Sabeckis</t>
  </si>
  <si>
    <t>Joris Vainius</t>
  </si>
  <si>
    <t>Stasys Skalskis</t>
  </si>
  <si>
    <t>Vytautas Mačiulis</t>
  </si>
  <si>
    <t>Gintautas Butnoris</t>
  </si>
  <si>
    <t>Gintas Zube</t>
  </si>
  <si>
    <t>Marius Pluščauskas</t>
  </si>
  <si>
    <t>Martynas Bykovas</t>
  </si>
  <si>
    <t>Tomas Kuzmickas</t>
  </si>
  <si>
    <t>Romualdas Konteikis</t>
  </si>
  <si>
    <t>Artūras Klimašauskas</t>
  </si>
  <si>
    <t>Vytautas Paulauskas</t>
  </si>
  <si>
    <t>Romualdas Knėpa</t>
  </si>
  <si>
    <t>Edita Skalskienė</t>
  </si>
  <si>
    <t>Gvidas Sabeckis</t>
  </si>
  <si>
    <t>Kęstutis Miliūnas</t>
  </si>
  <si>
    <t>Ignas Bitinaitis</t>
  </si>
  <si>
    <t>Arturas Pilvinis</t>
  </si>
  <si>
    <t>Benvenutas Ivanauskas</t>
  </si>
  <si>
    <t>Vidas Berzinskas</t>
  </si>
  <si>
    <t>Aleksandras Bateika</t>
  </si>
  <si>
    <t>Andrius Tamulenas</t>
  </si>
  <si>
    <t>Marius Sargevičius</t>
  </si>
  <si>
    <t>Rokas Jonaitis</t>
  </si>
  <si>
    <t>Donatas Povilionis</t>
  </si>
  <si>
    <t>Algimantas Miklasevicius</t>
  </si>
  <si>
    <t>Andrej Lebedev</t>
  </si>
  <si>
    <t>Mindaugas Milasauskas</t>
  </si>
  <si>
    <t>B-2</t>
  </si>
  <si>
    <t>Andrius Masiulis</t>
  </si>
  <si>
    <t>Vytautas Rasimavicius</t>
  </si>
  <si>
    <t>Darius Liaugaudas</t>
  </si>
  <si>
    <t>Linas Miezlaiskis</t>
  </si>
  <si>
    <t>Artiom Maslov</t>
  </si>
  <si>
    <t>Jurgis Kazlauskas</t>
  </si>
  <si>
    <t>Mantas Binkis</t>
  </si>
  <si>
    <t>Martynas Liutkevicius</t>
  </si>
  <si>
    <t>Ringaudas Kikalas</t>
  </si>
  <si>
    <t>Robertas Venckus</t>
  </si>
  <si>
    <t>Rokas Liaugaudas</t>
  </si>
  <si>
    <t>Simonas Kuprys</t>
  </si>
  <si>
    <t>Pmax=</t>
  </si>
  <si>
    <t>Nn=</t>
  </si>
  <si>
    <t>Pn=</t>
  </si>
  <si>
    <t>Fn=</t>
  </si>
  <si>
    <t>R+,-2</t>
  </si>
  <si>
    <t>R+,-1</t>
  </si>
  <si>
    <t>Vladas Motuza</t>
  </si>
  <si>
    <t>Arturas Klimasauskas</t>
  </si>
  <si>
    <t>Varžybos, kurios persidengia su nacionaliniu čempionatu.</t>
  </si>
  <si>
    <t>R LSF max</t>
  </si>
  <si>
    <t>R LSF max-1</t>
  </si>
  <si>
    <t>R pilot-1</t>
  </si>
  <si>
    <t>Iš anksto deklaruotos varžybos</t>
  </si>
  <si>
    <t>Metai</t>
  </si>
  <si>
    <t>Papildomi reitingo taškai</t>
  </si>
  <si>
    <t>P PRS</t>
  </si>
  <si>
    <t>P CRS</t>
  </si>
  <si>
    <t>R+</t>
  </si>
  <si>
    <t>mix</t>
  </si>
  <si>
    <t>club</t>
  </si>
  <si>
    <t>Eil.Nr.</t>
  </si>
  <si>
    <t>V. Pavardė</t>
  </si>
  <si>
    <t>Klubas</t>
  </si>
  <si>
    <t>Kaunas</t>
  </si>
  <si>
    <t>Biržai</t>
  </si>
  <si>
    <t>Vilnius</t>
  </si>
  <si>
    <t>Klaipėda</t>
  </si>
  <si>
    <t>Panevėžys</t>
  </si>
  <si>
    <t>Šilutė</t>
  </si>
  <si>
    <t>Telšė</t>
  </si>
  <si>
    <t>Laurynas Šupinys</t>
  </si>
  <si>
    <t>Sportinė klasė</t>
  </si>
  <si>
    <t>Klubinė klasė</t>
  </si>
  <si>
    <t>Šarunas Šulekas</t>
  </si>
  <si>
    <t>Vaidas Pileičikas</t>
  </si>
  <si>
    <t>Andrius Tamulėnas</t>
  </si>
  <si>
    <t>Darius Gudžiunas</t>
  </si>
  <si>
    <t>Donatas Vaičiulis</t>
  </si>
  <si>
    <t>Kęstutis Jurkštas</t>
  </si>
  <si>
    <t>Domas Juknevičius</t>
  </si>
  <si>
    <t>Linas Miežlaiskis</t>
  </si>
  <si>
    <t>Mindaugas Žaliukas</t>
  </si>
  <si>
    <t>Martynas Sližys</t>
  </si>
  <si>
    <t>Darius Šarkiunas</t>
  </si>
  <si>
    <t>Algimantas Miklaševicius</t>
  </si>
  <si>
    <t>Gintas Zubė</t>
  </si>
  <si>
    <t>Artūras Pilvinis</t>
  </si>
  <si>
    <t>Algirdas Šimoliunas</t>
  </si>
  <si>
    <t>Linas Zubė</t>
  </si>
  <si>
    <t>Audrius Artiškevicius</t>
  </si>
  <si>
    <t>Ričardas Jurkus</t>
  </si>
  <si>
    <t>Vytautas Rasimavičius</t>
  </si>
  <si>
    <t>Rpilot</t>
  </si>
  <si>
    <t>Varžybos</t>
  </si>
  <si>
    <t>WGC Leszno</t>
  </si>
  <si>
    <t>EGC 17th Ostraw Wielkopolski</t>
  </si>
  <si>
    <t>EGC 18th Rieti</t>
  </si>
  <si>
    <t>FCC Prievidza</t>
  </si>
  <si>
    <t>WGC 15m 1st Lithuania</t>
  </si>
  <si>
    <t>WWGC Arnborg</t>
  </si>
  <si>
    <t>Polish Nationals - Stalowa Wola</t>
  </si>
  <si>
    <t>WGC 32nd Argentina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</si>
</sst>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rgb="FF333333"/>
      <name val="Arial"/>
      <family val="2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186"/>
    </font>
    <font>
      <sz val="10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FE2F3"/>
      </patternFill>
    </fill>
    <fill>
      <patternFill patternType="solid">
        <fgColor theme="0"/>
        <bgColor rgb="FFFFF2CC"/>
      </patternFill>
    </fill>
    <fill>
      <patternFill patternType="solid">
        <fgColor theme="4" tint="0.59999389629810485"/>
        <bgColor rgb="FFEAD1DC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1" fontId="1" fillId="0" borderId="0" xfId="0" applyNumberFormat="1" applyFont="1"/>
    <xf numFmtId="1" fontId="2" fillId="3" borderId="1" xfId="0" applyNumberFormat="1" applyFont="1" applyFill="1" applyBorder="1" applyAlignment="1">
      <alignment horizontal="center"/>
    </xf>
    <xf numFmtId="1" fontId="2" fillId="0" borderId="6" xfId="0" applyNumberFormat="1" applyFont="1" applyBorder="1"/>
    <xf numFmtId="0" fontId="2" fillId="0" borderId="8" xfId="0" applyFont="1" applyBorder="1"/>
    <xf numFmtId="1" fontId="1" fillId="0" borderId="11" xfId="0" applyNumberFormat="1" applyFont="1" applyBorder="1" applyAlignment="1"/>
    <xf numFmtId="1" fontId="1" fillId="0" borderId="11" xfId="0" applyNumberFormat="1" applyFont="1" applyBorder="1"/>
    <xf numFmtId="1" fontId="2" fillId="0" borderId="0" xfId="0" applyNumberFormat="1" applyFont="1"/>
    <xf numFmtId="1" fontId="1" fillId="0" borderId="11" xfId="0" applyNumberFormat="1" applyFont="1" applyFill="1" applyBorder="1" applyAlignment="1"/>
    <xf numFmtId="1" fontId="1" fillId="0" borderId="11" xfId="0" applyNumberFormat="1" applyFont="1" applyFill="1" applyBorder="1"/>
    <xf numFmtId="0" fontId="1" fillId="0" borderId="0" xfId="0" applyFont="1" applyFill="1"/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/>
    <xf numFmtId="3" fontId="4" fillId="0" borderId="12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0" fontId="1" fillId="0" borderId="12" xfId="0" applyFont="1" applyFill="1" applyBorder="1"/>
    <xf numFmtId="0" fontId="1" fillId="0" borderId="12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/>
    </xf>
    <xf numFmtId="1" fontId="2" fillId="0" borderId="0" xfId="0" applyNumberFormat="1" applyFont="1" applyAlignment="1">
      <alignment horizontal="right"/>
    </xf>
    <xf numFmtId="1" fontId="2" fillId="3" borderId="7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vertical="top"/>
    </xf>
    <xf numFmtId="1" fontId="4" fillId="0" borderId="11" xfId="0" applyNumberFormat="1" applyFont="1" applyBorder="1" applyAlignment="1">
      <alignment vertical="top"/>
    </xf>
    <xf numFmtId="1" fontId="1" fillId="0" borderId="12" xfId="0" applyNumberFormat="1" applyFont="1" applyBorder="1" applyAlignment="1">
      <alignment vertical="top"/>
    </xf>
    <xf numFmtId="1" fontId="4" fillId="0" borderId="11" xfId="0" applyNumberFormat="1" applyFont="1" applyFill="1" applyBorder="1" applyAlignment="1">
      <alignment vertical="top"/>
    </xf>
    <xf numFmtId="1" fontId="1" fillId="0" borderId="11" xfId="0" applyNumberFormat="1" applyFont="1" applyFill="1" applyBorder="1" applyAlignment="1">
      <alignment vertical="top"/>
    </xf>
    <xf numFmtId="1" fontId="4" fillId="0" borderId="12" xfId="0" applyNumberFormat="1" applyFont="1" applyFill="1" applyBorder="1" applyAlignment="1">
      <alignment vertical="top"/>
    </xf>
    <xf numFmtId="1" fontId="1" fillId="0" borderId="12" xfId="0" applyNumberFormat="1" applyFont="1" applyFill="1" applyBorder="1"/>
    <xf numFmtId="1" fontId="1" fillId="0" borderId="12" xfId="0" applyNumberFormat="1" applyFont="1" applyFill="1" applyBorder="1" applyAlignment="1">
      <alignment vertical="top"/>
    </xf>
    <xf numFmtId="1" fontId="1" fillId="0" borderId="12" xfId="0" applyNumberFormat="1" applyFont="1" applyFill="1" applyBorder="1" applyAlignment="1">
      <alignment horizontal="left"/>
    </xf>
    <xf numFmtId="1" fontId="1" fillId="0" borderId="12" xfId="0" applyNumberFormat="1" applyFont="1" applyFill="1" applyBorder="1" applyAlignment="1"/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0" borderId="15" xfId="0" applyNumberFormat="1" applyFont="1" applyBorder="1"/>
    <xf numFmtId="1" fontId="2" fillId="0" borderId="9" xfId="0" applyNumberFormat="1" applyFont="1" applyBorder="1"/>
    <xf numFmtId="1" fontId="2" fillId="3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2" fontId="1" fillId="0" borderId="11" xfId="0" applyNumberFormat="1" applyFont="1" applyFill="1" applyBorder="1"/>
    <xf numFmtId="2" fontId="2" fillId="0" borderId="11" xfId="0" applyNumberFormat="1" applyFont="1" applyFill="1" applyBorder="1"/>
    <xf numFmtId="2" fontId="1" fillId="0" borderId="11" xfId="0" applyNumberFormat="1" applyFont="1" applyBorder="1"/>
    <xf numFmtId="2" fontId="4" fillId="0" borderId="11" xfId="0" applyNumberFormat="1" applyFont="1" applyFill="1" applyBorder="1" applyAlignment="1">
      <alignment vertical="top"/>
    </xf>
    <xf numFmtId="2" fontId="4" fillId="0" borderId="11" xfId="0" applyNumberFormat="1" applyFont="1" applyBorder="1" applyAlignment="1">
      <alignment vertical="top"/>
    </xf>
    <xf numFmtId="2" fontId="1" fillId="0" borderId="0" xfId="0" applyNumberFormat="1" applyFont="1" applyFill="1" applyBorder="1"/>
    <xf numFmtId="2" fontId="1" fillId="0" borderId="19" xfId="0" applyNumberFormat="1" applyFont="1" applyFill="1" applyBorder="1"/>
    <xf numFmtId="1" fontId="1" fillId="0" borderId="13" xfId="0" applyNumberFormat="1" applyFont="1" applyFill="1" applyBorder="1" applyAlignment="1">
      <alignment vertical="top"/>
    </xf>
    <xf numFmtId="1" fontId="1" fillId="0" borderId="13" xfId="0" applyNumberFormat="1" applyFont="1" applyBorder="1" applyAlignment="1">
      <alignment vertical="top"/>
    </xf>
    <xf numFmtId="2" fontId="1" fillId="0" borderId="13" xfId="0" applyNumberFormat="1" applyFont="1" applyFill="1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1" fontId="1" fillId="0" borderId="0" xfId="0" applyNumberFormat="1" applyFont="1" applyAlignment="1"/>
    <xf numFmtId="1" fontId="1" fillId="0" borderId="0" xfId="0" applyNumberFormat="1" applyFont="1" applyFill="1"/>
    <xf numFmtId="0" fontId="3" fillId="0" borderId="0" xfId="0" applyFont="1" applyFill="1" applyAlignment="1"/>
    <xf numFmtId="2" fontId="1" fillId="0" borderId="0" xfId="0" applyNumberFormat="1" applyFont="1" applyFill="1"/>
    <xf numFmtId="2" fontId="3" fillId="0" borderId="0" xfId="0" applyNumberFormat="1" applyFont="1" applyFill="1" applyAlignment="1"/>
    <xf numFmtId="2" fontId="3" fillId="0" borderId="13" xfId="0" applyNumberFormat="1" applyFont="1" applyFill="1" applyBorder="1" applyAlignment="1"/>
    <xf numFmtId="1" fontId="3" fillId="0" borderId="13" xfId="0" applyNumberFormat="1" applyFont="1" applyFill="1" applyBorder="1" applyAlignment="1"/>
    <xf numFmtId="2" fontId="1" fillId="0" borderId="13" xfId="0" applyNumberFormat="1" applyFont="1" applyFill="1" applyBorder="1"/>
    <xf numFmtId="2" fontId="4" fillId="0" borderId="0" xfId="0" applyNumberFormat="1" applyFont="1" applyFill="1" applyBorder="1" applyAlignment="1">
      <alignment vertical="top"/>
    </xf>
    <xf numFmtId="2" fontId="1" fillId="0" borderId="0" xfId="0" applyNumberFormat="1" applyFont="1"/>
    <xf numFmtId="2" fontId="4" fillId="0" borderId="13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1" xfId="0" applyFont="1" applyFill="1" applyBorder="1" applyAlignment="1"/>
    <xf numFmtId="1" fontId="2" fillId="0" borderId="13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1" fontId="2" fillId="0" borderId="16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10" xfId="0" applyNumberFormat="1" applyFont="1" applyFill="1" applyBorder="1"/>
    <xf numFmtId="0" fontId="2" fillId="4" borderId="13" xfId="0" applyFont="1" applyFill="1" applyBorder="1" applyAlignment="1">
      <alignment horizontal="right"/>
    </xf>
    <xf numFmtId="1" fontId="2" fillId="5" borderId="13" xfId="0" applyNumberFormat="1" applyFont="1" applyFill="1" applyBorder="1" applyAlignment="1">
      <alignment horizontal="center"/>
    </xf>
    <xf numFmtId="1" fontId="2" fillId="5" borderId="13" xfId="0" applyNumberFormat="1" applyFont="1" applyFill="1" applyBorder="1" applyAlignment="1">
      <alignment horizontal="left"/>
    </xf>
    <xf numFmtId="1" fontId="2" fillId="5" borderId="13" xfId="0" applyNumberFormat="1" applyFont="1" applyFill="1" applyBorder="1" applyAlignment="1">
      <alignment horizontal="left" vertical="center"/>
    </xf>
    <xf numFmtId="1" fontId="2" fillId="6" borderId="11" xfId="0" applyNumberFormat="1" applyFont="1" applyFill="1" applyBorder="1" applyAlignment="1">
      <alignment horizontal="center"/>
    </xf>
    <xf numFmtId="1" fontId="2" fillId="6" borderId="6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2" fillId="6" borderId="25" xfId="0" applyNumberFormat="1" applyFont="1" applyFill="1" applyBorder="1" applyAlignment="1">
      <alignment horizontal="center"/>
    </xf>
    <xf numFmtId="1" fontId="2" fillId="6" borderId="15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/>
    </xf>
    <xf numFmtId="1" fontId="4" fillId="5" borderId="12" xfId="0" applyNumberFormat="1" applyFont="1" applyFill="1" applyBorder="1" applyAlignment="1">
      <alignment vertical="top"/>
    </xf>
    <xf numFmtId="1" fontId="1" fillId="5" borderId="11" xfId="0" applyNumberFormat="1" applyFont="1" applyFill="1" applyBorder="1" applyAlignment="1"/>
    <xf numFmtId="2" fontId="1" fillId="5" borderId="11" xfId="0" applyNumberFormat="1" applyFont="1" applyFill="1" applyBorder="1"/>
    <xf numFmtId="0" fontId="2" fillId="5" borderId="13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Border="1"/>
    <xf numFmtId="1" fontId="2" fillId="7" borderId="13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1" fillId="4" borderId="11" xfId="0" applyNumberFormat="1" applyFont="1" applyFill="1" applyBorder="1"/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" fontId="1" fillId="0" borderId="12" xfId="0" applyNumberFormat="1" applyFont="1" applyBorder="1"/>
    <xf numFmtId="2" fontId="1" fillId="0" borderId="16" xfId="0" applyNumberFormat="1" applyFont="1" applyFill="1" applyBorder="1"/>
    <xf numFmtId="2" fontId="1" fillId="0" borderId="17" xfId="0" applyNumberFormat="1" applyFont="1" applyFill="1" applyBorder="1"/>
    <xf numFmtId="2" fontId="9" fillId="0" borderId="11" xfId="0" applyNumberFormat="1" applyFont="1" applyFill="1" applyBorder="1"/>
    <xf numFmtId="0" fontId="10" fillId="0" borderId="0" xfId="0" applyFont="1" applyAlignment="1"/>
    <xf numFmtId="0" fontId="3" fillId="0" borderId="13" xfId="0" applyFont="1" applyFill="1" applyBorder="1" applyAlignment="1"/>
    <xf numFmtId="2" fontId="2" fillId="4" borderId="16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/>
    <xf numFmtId="0" fontId="3" fillId="0" borderId="18" xfId="0" applyFont="1" applyFill="1" applyBorder="1" applyAlignment="1"/>
    <xf numFmtId="0" fontId="2" fillId="7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5" xfId="0" applyFont="1" applyFill="1" applyBorder="1"/>
    <xf numFmtId="1" fontId="2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5" borderId="19" xfId="0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1" fontId="2" fillId="4" borderId="24" xfId="0" applyNumberFormat="1" applyFont="1" applyFill="1" applyBorder="1" applyAlignment="1">
      <alignment horizontal="center" vertical="center"/>
    </xf>
    <xf numFmtId="2" fontId="8" fillId="4" borderId="16" xfId="0" applyNumberFormat="1" applyFont="1" applyFill="1" applyBorder="1" applyAlignment="1">
      <alignment horizontal="center"/>
    </xf>
    <xf numFmtId="2" fontId="8" fillId="4" borderId="17" xfId="0" applyNumberFormat="1" applyFont="1" applyFill="1" applyBorder="1" applyAlignment="1">
      <alignment horizontal="center"/>
    </xf>
    <xf numFmtId="2" fontId="8" fillId="4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161925</xdr:colOff>
      <xdr:row>56</xdr:row>
      <xdr:rowOff>114300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247650</xdr:colOff>
      <xdr:row>46</xdr:row>
      <xdr:rowOff>66675</xdr:rowOff>
    </xdr:to>
    <xdr:sp macro="" textlink="">
      <xdr:nvSpPr>
        <xdr:cNvPr id="205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02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11" sqref="A11"/>
      <selection pane="bottomRight"/>
    </sheetView>
  </sheetViews>
  <sheetFormatPr defaultColWidth="14.42578125" defaultRowHeight="12.95" customHeight="1" outlineLevelCol="1" x14ac:dyDescent="0.2"/>
  <cols>
    <col min="1" max="1" width="4" style="3" customWidth="1"/>
    <col min="2" max="2" width="22.140625" style="3" customWidth="1"/>
    <col min="3" max="3" width="10.85546875" style="3" customWidth="1"/>
    <col min="4" max="8" width="7.7109375" style="3" customWidth="1"/>
    <col min="9" max="9" width="10.5703125" style="3" hidden="1" customWidth="1" outlineLevel="1"/>
    <col min="10" max="10" width="9.5703125" style="3" hidden="1" customWidth="1" outlineLevel="1"/>
    <col min="11" max="11" width="14.5703125" style="3" hidden="1" customWidth="1" outlineLevel="1"/>
    <col min="12" max="12" width="12" style="3" hidden="1" customWidth="1" outlineLevel="1"/>
    <col min="13" max="13" width="10.7109375" style="3" hidden="1" customWidth="1" outlineLevel="1"/>
    <col min="14" max="14" width="14.42578125" style="3" hidden="1" customWidth="1" outlineLevel="1"/>
    <col min="15" max="15" width="7.7109375" style="3" customWidth="1" collapsed="1"/>
    <col min="16" max="16" width="7.7109375" style="3" customWidth="1"/>
    <col min="17" max="17" width="7.42578125" style="3" customWidth="1"/>
    <col min="18" max="21" width="7.7109375" style="3" customWidth="1"/>
    <col min="22" max="22" width="7.85546875" style="3" customWidth="1"/>
    <col min="23" max="23" width="19.5703125" style="3" bestFit="1" customWidth="1"/>
    <col min="24" max="24" width="19.5703125" style="3" customWidth="1"/>
    <col min="25" max="25" width="6" style="3" bestFit="1" customWidth="1"/>
    <col min="26" max="26" width="11" style="3" bestFit="1" customWidth="1"/>
    <col min="27" max="27" width="6.7109375" style="3" bestFit="1" customWidth="1"/>
    <col min="28" max="28" width="6.5703125" style="3" bestFit="1" customWidth="1"/>
    <col min="29" max="16384" width="14.42578125" style="3"/>
  </cols>
  <sheetData>
    <row r="1" spans="1:35" ht="12.95" customHeight="1" x14ac:dyDescent="0.2">
      <c r="A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95" customHeight="1" x14ac:dyDescent="0.2">
      <c r="A2" s="1"/>
      <c r="B2" s="139"/>
      <c r="C2" s="88" t="s">
        <v>67</v>
      </c>
      <c r="D2" s="35">
        <v>6354</v>
      </c>
      <c r="E2" s="35">
        <v>4144</v>
      </c>
      <c r="F2" s="36">
        <v>3371</v>
      </c>
      <c r="G2" s="35">
        <v>3143</v>
      </c>
      <c r="H2" s="36">
        <v>9276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95" customHeight="1" x14ac:dyDescent="0.2">
      <c r="A3" s="1"/>
      <c r="B3" s="139"/>
      <c r="C3" s="88" t="s">
        <v>68</v>
      </c>
      <c r="D3" s="35">
        <v>9</v>
      </c>
      <c r="E3" s="35">
        <v>27</v>
      </c>
      <c r="F3" s="36">
        <v>19</v>
      </c>
      <c r="G3" s="35">
        <v>20</v>
      </c>
      <c r="H3" s="36">
        <v>22</v>
      </c>
      <c r="I3" s="115" t="s">
        <v>0</v>
      </c>
      <c r="J3" s="116"/>
      <c r="K3" s="116"/>
      <c r="L3" s="116"/>
      <c r="M3" s="116"/>
      <c r="N3" s="117"/>
      <c r="O3" s="40"/>
      <c r="P3" s="40"/>
      <c r="Q3" s="2"/>
      <c r="R3" s="129" t="s">
        <v>4</v>
      </c>
      <c r="S3" s="129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95" customHeight="1" x14ac:dyDescent="0.2">
      <c r="A4" s="4"/>
      <c r="B4" s="139"/>
      <c r="C4" s="88" t="s">
        <v>69</v>
      </c>
      <c r="D4" s="35">
        <v>7</v>
      </c>
      <c r="E4" s="35">
        <v>5</v>
      </c>
      <c r="F4" s="36">
        <v>4</v>
      </c>
      <c r="G4" s="35">
        <v>4</v>
      </c>
      <c r="H4" s="36">
        <v>10</v>
      </c>
      <c r="I4" s="39" t="s">
        <v>1</v>
      </c>
      <c r="J4" s="39" t="s">
        <v>1</v>
      </c>
      <c r="K4" s="37"/>
      <c r="L4" s="24" t="s">
        <v>2</v>
      </c>
      <c r="M4" s="24" t="s">
        <v>2</v>
      </c>
      <c r="N4" s="6"/>
      <c r="O4" s="118" t="s">
        <v>3</v>
      </c>
      <c r="P4" s="119"/>
      <c r="Q4" s="119"/>
      <c r="R4" s="92" t="s">
        <v>1</v>
      </c>
      <c r="S4" s="92" t="s">
        <v>2</v>
      </c>
      <c r="T4" s="92" t="s">
        <v>5</v>
      </c>
      <c r="U4" s="9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95" customHeight="1" x14ac:dyDescent="0.2">
      <c r="A5" s="4"/>
      <c r="B5" s="139"/>
      <c r="C5" s="87" t="s">
        <v>70</v>
      </c>
      <c r="D5" s="89">
        <f>IF(D3/10&gt;=1,1,D3/10)*IF(D4/4&gt;=1,1,D4/4)</f>
        <v>0.9</v>
      </c>
      <c r="E5" s="89">
        <f>IF(E3/10&gt;=1,1,E3/10)*IF(E4/4&gt;=1,1,E4/4)</f>
        <v>1</v>
      </c>
      <c r="F5" s="89">
        <f>IF(F3/10&gt;=1,1,F3/10)*IF(F4/4&gt;=1,1,F4/4)</f>
        <v>1</v>
      </c>
      <c r="G5" s="89">
        <f>IF(G3/10&gt;=1,1,G3/10)*IF(G4/4&gt;=1,1,G4/4)</f>
        <v>1</v>
      </c>
      <c r="H5" s="89">
        <f>IF(H3/10&gt;=1,1,H3/10)*IF(H4/4&gt;=1,1,H4/4)</f>
        <v>1</v>
      </c>
      <c r="I5" s="39">
        <f>IF((375+(1/70)*(D2-2500))&gt;425,425,375+(1/70)*(D2-2500))</f>
        <v>425</v>
      </c>
      <c r="J5" s="39">
        <f>IF((375+(1/70)*(E2-2500))&gt;425,425,375+(1/70)*(E2-2500))</f>
        <v>398.48571428571427</v>
      </c>
      <c r="K5" s="38"/>
      <c r="L5" s="5">
        <f>IF((400+(1/70)*(F2-2500))&gt;450,450,400+(1/70)*(F2-2500))</f>
        <v>412.44285714285712</v>
      </c>
      <c r="M5" s="5">
        <f>IF((400+(1/70)*(G2-2500))&gt;450,450,400+(1/70)*(G2-2500))</f>
        <v>409.18571428571431</v>
      </c>
      <c r="N5" s="6"/>
      <c r="O5" s="120"/>
      <c r="P5" s="121"/>
      <c r="Q5" s="121"/>
      <c r="R5" s="70">
        <f>MAX(I5:J5)</f>
        <v>425</v>
      </c>
      <c r="S5" s="70">
        <f>MAX(L5:M5)</f>
        <v>412.44285714285712</v>
      </c>
      <c r="T5" s="90">
        <v>550</v>
      </c>
      <c r="U5" s="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95" customHeight="1" x14ac:dyDescent="0.2">
      <c r="A6" s="4"/>
      <c r="B6" s="4"/>
      <c r="C6" s="4"/>
      <c r="D6" s="122">
        <v>2013</v>
      </c>
      <c r="E6" s="123"/>
      <c r="F6" s="122">
        <v>2014</v>
      </c>
      <c r="G6" s="123"/>
      <c r="H6" s="93">
        <v>2015</v>
      </c>
      <c r="I6" s="124">
        <v>2013</v>
      </c>
      <c r="J6" s="125"/>
      <c r="K6" s="126"/>
      <c r="L6" s="127">
        <v>2014</v>
      </c>
      <c r="M6" s="126"/>
      <c r="N6" s="128"/>
      <c r="O6" s="94">
        <v>2013</v>
      </c>
      <c r="P6" s="94">
        <v>2014</v>
      </c>
      <c r="Q6" s="94">
        <v>2015</v>
      </c>
      <c r="R6" s="95">
        <v>2013</v>
      </c>
      <c r="S6" s="95">
        <v>2014</v>
      </c>
      <c r="T6" s="96">
        <v>2015</v>
      </c>
      <c r="U6" s="97">
        <v>2016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95" customHeight="1" x14ac:dyDescent="0.2">
      <c r="A7" s="74" t="s">
        <v>6</v>
      </c>
      <c r="B7" s="74" t="s">
        <v>7</v>
      </c>
      <c r="C7" s="74" t="s">
        <v>89</v>
      </c>
      <c r="D7" s="86" t="s">
        <v>8</v>
      </c>
      <c r="E7" s="86" t="s">
        <v>9</v>
      </c>
      <c r="F7" s="86" t="s">
        <v>8</v>
      </c>
      <c r="G7" s="86" t="s">
        <v>9</v>
      </c>
      <c r="H7" s="86" t="s">
        <v>85</v>
      </c>
      <c r="I7" s="75" t="s">
        <v>10</v>
      </c>
      <c r="J7" s="75" t="s">
        <v>11</v>
      </c>
      <c r="K7" s="75" t="s">
        <v>12</v>
      </c>
      <c r="L7" s="75" t="s">
        <v>13</v>
      </c>
      <c r="M7" s="75" t="s">
        <v>14</v>
      </c>
      <c r="N7" s="75" t="s">
        <v>15</v>
      </c>
      <c r="O7" s="75" t="s">
        <v>71</v>
      </c>
      <c r="P7" s="75" t="s">
        <v>72</v>
      </c>
      <c r="Q7" s="75" t="s">
        <v>16</v>
      </c>
      <c r="R7" s="75" t="s">
        <v>17</v>
      </c>
      <c r="S7" s="75" t="s">
        <v>18</v>
      </c>
      <c r="T7" s="75" t="s">
        <v>19</v>
      </c>
      <c r="U7" s="76" t="s">
        <v>20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95" customHeight="1" x14ac:dyDescent="0.2">
      <c r="A8" s="11">
        <v>1</v>
      </c>
      <c r="B8" s="14" t="s">
        <v>22</v>
      </c>
      <c r="C8" s="104" t="s">
        <v>90</v>
      </c>
      <c r="D8" s="15"/>
      <c r="E8" s="17">
        <v>3505</v>
      </c>
      <c r="F8" s="17">
        <v>2506</v>
      </c>
      <c r="G8" s="17">
        <v>2948</v>
      </c>
      <c r="H8" s="17">
        <v>8318</v>
      </c>
      <c r="I8" s="12">
        <f t="shared" ref="I8:I39" si="0">D8/D$2*D$5*I$5</f>
        <v>0</v>
      </c>
      <c r="J8" s="12">
        <f t="shared" ref="J8:J39" si="1">E8/E$2*E$5*J$5</f>
        <v>337.03967870932155</v>
      </c>
      <c r="K8" s="12">
        <f t="shared" ref="K8:K39" si="2">I8/MAX(I$8:I$107)*MAX(J$8:J$107)</f>
        <v>0</v>
      </c>
      <c r="L8" s="12">
        <f t="shared" ref="L8:L39" si="3">F8/F$2*F$5*L$5</f>
        <v>306.60984870958168</v>
      </c>
      <c r="M8" s="12">
        <f t="shared" ref="M8:M39" si="4">G8/G$2*G$5*M$5</f>
        <v>383.79875460206358</v>
      </c>
      <c r="N8" s="12">
        <f t="shared" ref="N8:N39" si="5">M8/MAX(M$8:M$107)*MAX(L$8:L$107)</f>
        <v>391.76565665126918</v>
      </c>
      <c r="O8" s="46">
        <f>AB$17</f>
        <v>12.13114464113348</v>
      </c>
      <c r="P8" s="47">
        <f>AB$22</f>
        <v>39.176565665126923</v>
      </c>
      <c r="Q8" s="46"/>
      <c r="R8" s="41">
        <f t="shared" ref="R8:R39" si="6">MAX(J8:K8)</f>
        <v>337.03967870932155</v>
      </c>
      <c r="S8" s="41">
        <f t="shared" ref="S8:S39" si="7">MAX(L8,N8)</f>
        <v>391.76565665126918</v>
      </c>
      <c r="T8" s="41">
        <f t="shared" ref="T8:T18" si="8">H8/H$2*H$5*T$5</f>
        <v>493.19749892194909</v>
      </c>
      <c r="U8" s="42">
        <f t="shared" ref="U8:U39" si="9">SUM(R8+O8,S8+P8,T8+Q8)-MIN(R8+O8,S8+P8,T8+Q8)</f>
        <v>924.13972123834515</v>
      </c>
      <c r="V8" s="13"/>
      <c r="W8" s="13"/>
      <c r="X8" s="13"/>
      <c r="Y8" s="13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95" customHeight="1" x14ac:dyDescent="0.2">
      <c r="A9" s="11">
        <v>2</v>
      </c>
      <c r="B9" s="14" t="s">
        <v>21</v>
      </c>
      <c r="C9" s="104" t="s">
        <v>91</v>
      </c>
      <c r="D9" s="17">
        <v>6101</v>
      </c>
      <c r="E9" s="18"/>
      <c r="F9" s="17">
        <v>3202</v>
      </c>
      <c r="G9" s="15"/>
      <c r="H9" s="17">
        <v>8480</v>
      </c>
      <c r="I9" s="12">
        <f t="shared" si="0"/>
        <v>367.26983002832861</v>
      </c>
      <c r="J9" s="12">
        <f t="shared" si="1"/>
        <v>0</v>
      </c>
      <c r="K9" s="12">
        <f t="shared" si="2"/>
        <v>388.19662851627135</v>
      </c>
      <c r="L9" s="12">
        <f t="shared" si="3"/>
        <v>391.76565665126918</v>
      </c>
      <c r="M9" s="12">
        <f t="shared" si="4"/>
        <v>0</v>
      </c>
      <c r="N9" s="12">
        <f t="shared" si="5"/>
        <v>0</v>
      </c>
      <c r="O9" s="41"/>
      <c r="P9" s="41"/>
      <c r="Q9" s="41"/>
      <c r="R9" s="41">
        <f t="shared" si="6"/>
        <v>388.19662851627135</v>
      </c>
      <c r="S9" s="41">
        <f t="shared" si="7"/>
        <v>391.76565665126918</v>
      </c>
      <c r="T9" s="41">
        <f t="shared" si="8"/>
        <v>502.80293229840447</v>
      </c>
      <c r="U9" s="42">
        <f t="shared" si="9"/>
        <v>894.56858894967377</v>
      </c>
      <c r="V9" s="13"/>
      <c r="W9" s="112" t="s">
        <v>79</v>
      </c>
      <c r="X9" s="113"/>
      <c r="Y9" s="113"/>
      <c r="Z9" s="113"/>
      <c r="AA9" s="113"/>
      <c r="AB9" s="113"/>
      <c r="AC9" s="114"/>
      <c r="AD9" s="1"/>
      <c r="AE9" s="1"/>
      <c r="AF9" s="1"/>
      <c r="AG9" s="1"/>
      <c r="AH9" s="1"/>
      <c r="AI9" s="1"/>
    </row>
    <row r="10" spans="1:35" ht="12.95" customHeight="1" x14ac:dyDescent="0.2">
      <c r="A10" s="11">
        <v>3</v>
      </c>
      <c r="B10" s="64" t="s">
        <v>23</v>
      </c>
      <c r="C10" s="104" t="s">
        <v>90</v>
      </c>
      <c r="D10" s="17">
        <v>4290</v>
      </c>
      <c r="E10" s="18"/>
      <c r="F10" s="16">
        <v>3029</v>
      </c>
      <c r="G10" s="18"/>
      <c r="H10" s="16">
        <v>7848</v>
      </c>
      <c r="I10" s="12">
        <f t="shared" si="0"/>
        <v>258.25070821529744</v>
      </c>
      <c r="J10" s="12">
        <f t="shared" si="1"/>
        <v>0</v>
      </c>
      <c r="K10" s="12">
        <f t="shared" si="2"/>
        <v>272.96566732253791</v>
      </c>
      <c r="L10" s="12">
        <f t="shared" si="3"/>
        <v>370.59905496461408</v>
      </c>
      <c r="M10" s="12">
        <f t="shared" si="4"/>
        <v>0</v>
      </c>
      <c r="N10" s="12">
        <f t="shared" si="5"/>
        <v>0</v>
      </c>
      <c r="O10" s="41"/>
      <c r="P10" s="41"/>
      <c r="Q10" s="41"/>
      <c r="R10" s="41">
        <f t="shared" si="6"/>
        <v>272.96566732253791</v>
      </c>
      <c r="S10" s="41">
        <f t="shared" si="7"/>
        <v>370.59905496461408</v>
      </c>
      <c r="T10" s="41">
        <f t="shared" si="8"/>
        <v>465.32988357050448</v>
      </c>
      <c r="U10" s="42">
        <f t="shared" si="9"/>
        <v>835.9289385351185</v>
      </c>
      <c r="V10" s="13"/>
      <c r="W10" s="98" t="s">
        <v>7</v>
      </c>
      <c r="X10" s="98" t="s">
        <v>120</v>
      </c>
      <c r="Y10" s="98" t="s">
        <v>80</v>
      </c>
      <c r="Z10" s="99" t="s">
        <v>76</v>
      </c>
      <c r="AA10" s="99" t="s">
        <v>82</v>
      </c>
      <c r="AB10" s="99" t="s">
        <v>83</v>
      </c>
      <c r="AC10" s="99" t="s">
        <v>119</v>
      </c>
      <c r="AD10" s="1"/>
      <c r="AE10" s="1"/>
      <c r="AF10" s="1"/>
      <c r="AG10" s="1"/>
      <c r="AH10" s="1"/>
      <c r="AI10" s="1"/>
    </row>
    <row r="11" spans="1:35" ht="12.95" customHeight="1" x14ac:dyDescent="0.2">
      <c r="A11" s="11">
        <v>4</v>
      </c>
      <c r="B11" s="19" t="s">
        <v>24</v>
      </c>
      <c r="C11" s="104" t="s">
        <v>90</v>
      </c>
      <c r="D11" s="17">
        <v>4028</v>
      </c>
      <c r="E11" s="17">
        <v>3705</v>
      </c>
      <c r="F11" s="17">
        <v>2485</v>
      </c>
      <c r="G11" s="16">
        <v>2300</v>
      </c>
      <c r="H11" s="17">
        <v>7980</v>
      </c>
      <c r="I11" s="12">
        <f t="shared" si="0"/>
        <v>242.47875354107649</v>
      </c>
      <c r="J11" s="12">
        <f t="shared" si="1"/>
        <v>356.27161472697185</v>
      </c>
      <c r="K11" s="12">
        <f t="shared" si="2"/>
        <v>256.29503682405198</v>
      </c>
      <c r="L11" s="12">
        <f t="shared" si="3"/>
        <v>304.04049243547905</v>
      </c>
      <c r="M11" s="12">
        <f t="shared" si="4"/>
        <v>299.43593473023958</v>
      </c>
      <c r="N11" s="12">
        <f t="shared" si="5"/>
        <v>305.65163171571203</v>
      </c>
      <c r="O11" s="41"/>
      <c r="P11" s="41"/>
      <c r="Q11" s="41"/>
      <c r="R11" s="41">
        <f t="shared" si="6"/>
        <v>356.27161472697185</v>
      </c>
      <c r="S11" s="41">
        <f t="shared" si="7"/>
        <v>305.65163171571203</v>
      </c>
      <c r="T11" s="41">
        <f t="shared" si="8"/>
        <v>473.15653298835707</v>
      </c>
      <c r="U11" s="42">
        <f t="shared" si="9"/>
        <v>829.42814771532903</v>
      </c>
      <c r="V11" s="13"/>
      <c r="W11" s="51" t="s">
        <v>32</v>
      </c>
      <c r="X11" s="49" t="s">
        <v>124</v>
      </c>
      <c r="Y11" s="58">
        <v>2015</v>
      </c>
      <c r="Z11" s="59">
        <v>502.80293229840402</v>
      </c>
      <c r="AA11" s="59">
        <f>7179/8330*960</f>
        <v>827.35174069627851</v>
      </c>
      <c r="AB11" s="59">
        <v>960</v>
      </c>
      <c r="AC11" s="59">
        <f>Z11*AA11/AB11</f>
        <v>433.32800131695586</v>
      </c>
      <c r="AD11" s="1"/>
      <c r="AE11" s="1"/>
      <c r="AF11" s="1"/>
      <c r="AG11" s="1"/>
      <c r="AH11" s="1"/>
      <c r="AI11" s="1"/>
    </row>
    <row r="12" spans="1:35" ht="12.95" customHeight="1" x14ac:dyDescent="0.2">
      <c r="A12" s="11">
        <v>5</v>
      </c>
      <c r="B12" s="19" t="s">
        <v>25</v>
      </c>
      <c r="C12" s="104" t="s">
        <v>90</v>
      </c>
      <c r="D12" s="15"/>
      <c r="E12" s="16">
        <v>3166</v>
      </c>
      <c r="F12" s="17">
        <v>2228</v>
      </c>
      <c r="G12" s="17">
        <v>2708</v>
      </c>
      <c r="H12" s="17">
        <v>7883</v>
      </c>
      <c r="I12" s="12">
        <f t="shared" si="0"/>
        <v>0</v>
      </c>
      <c r="J12" s="12">
        <f t="shared" si="1"/>
        <v>304.44154715940431</v>
      </c>
      <c r="K12" s="12">
        <f t="shared" si="2"/>
        <v>0</v>
      </c>
      <c r="L12" s="12">
        <f t="shared" si="3"/>
        <v>272.59646565241343</v>
      </c>
      <c r="M12" s="12">
        <f t="shared" si="4"/>
        <v>352.55326576064726</v>
      </c>
      <c r="N12" s="12">
        <f t="shared" si="5"/>
        <v>359.87157334180353</v>
      </c>
      <c r="O12" s="41"/>
      <c r="P12" s="41"/>
      <c r="Q12" s="41"/>
      <c r="R12" s="41">
        <f t="shared" si="6"/>
        <v>304.44154715940431</v>
      </c>
      <c r="S12" s="41">
        <f t="shared" si="7"/>
        <v>359.87157334180353</v>
      </c>
      <c r="T12" s="41">
        <f t="shared" si="8"/>
        <v>467.40513152220785</v>
      </c>
      <c r="U12" s="42">
        <f t="shared" si="9"/>
        <v>827.27670486401121</v>
      </c>
      <c r="V12" s="13"/>
      <c r="W12" s="13"/>
      <c r="X12" s="13"/>
      <c r="Y12" s="13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95" customHeight="1" x14ac:dyDescent="0.2">
      <c r="A13" s="11">
        <v>6</v>
      </c>
      <c r="B13" s="19" t="s">
        <v>26</v>
      </c>
      <c r="C13" s="104" t="s">
        <v>90</v>
      </c>
      <c r="D13" s="15"/>
      <c r="E13" s="16">
        <v>3445</v>
      </c>
      <c r="F13" s="17">
        <v>2527</v>
      </c>
      <c r="G13" s="16">
        <v>2447</v>
      </c>
      <c r="H13" s="17">
        <v>8118</v>
      </c>
      <c r="I13" s="12">
        <f t="shared" si="0"/>
        <v>0</v>
      </c>
      <c r="J13" s="12">
        <f t="shared" si="1"/>
        <v>331.27009790402644</v>
      </c>
      <c r="K13" s="12">
        <f t="shared" si="2"/>
        <v>0</v>
      </c>
      <c r="L13" s="12">
        <f t="shared" si="3"/>
        <v>309.17920498368431</v>
      </c>
      <c r="M13" s="12">
        <f t="shared" si="4"/>
        <v>318.57379664560705</v>
      </c>
      <c r="N13" s="12">
        <f t="shared" si="5"/>
        <v>325.18675774275971</v>
      </c>
      <c r="O13" s="41">
        <f>AB$19</f>
        <v>2.0535601648510613</v>
      </c>
      <c r="P13" s="41"/>
      <c r="Q13" s="41"/>
      <c r="R13" s="41">
        <f t="shared" si="6"/>
        <v>331.27009790402644</v>
      </c>
      <c r="S13" s="41">
        <f t="shared" si="7"/>
        <v>325.18675774275971</v>
      </c>
      <c r="T13" s="41">
        <f t="shared" si="8"/>
        <v>481.33893919793013</v>
      </c>
      <c r="U13" s="42">
        <f t="shared" si="9"/>
        <v>814.66259726680755</v>
      </c>
      <c r="V13" s="13"/>
      <c r="W13" s="13"/>
      <c r="X13" s="13"/>
      <c r="Y13" s="13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95" customHeight="1" x14ac:dyDescent="0.2">
      <c r="A14" s="11">
        <v>7</v>
      </c>
      <c r="B14" s="19" t="s">
        <v>27</v>
      </c>
      <c r="C14" s="104" t="s">
        <v>92</v>
      </c>
      <c r="D14" s="15"/>
      <c r="E14" s="16">
        <v>2719</v>
      </c>
      <c r="F14" s="17">
        <v>2227</v>
      </c>
      <c r="G14" s="16">
        <v>2489</v>
      </c>
      <c r="H14" s="17">
        <v>8010</v>
      </c>
      <c r="I14" s="12">
        <f t="shared" si="0"/>
        <v>0</v>
      </c>
      <c r="J14" s="12">
        <f t="shared" si="1"/>
        <v>261.45817015995584</v>
      </c>
      <c r="K14" s="12">
        <f t="shared" si="2"/>
        <v>0</v>
      </c>
      <c r="L14" s="12">
        <f t="shared" si="3"/>
        <v>272.47411535364665</v>
      </c>
      <c r="M14" s="12">
        <f t="shared" si="4"/>
        <v>324.0417571928549</v>
      </c>
      <c r="N14" s="12">
        <f t="shared" si="5"/>
        <v>330.7682223219162</v>
      </c>
      <c r="O14" s="41"/>
      <c r="P14" s="41"/>
      <c r="Q14" s="41"/>
      <c r="R14" s="41">
        <f t="shared" si="6"/>
        <v>261.45817015995584</v>
      </c>
      <c r="S14" s="41">
        <f t="shared" si="7"/>
        <v>330.7682223219162</v>
      </c>
      <c r="T14" s="41">
        <f t="shared" si="8"/>
        <v>474.93531694695986</v>
      </c>
      <c r="U14" s="42">
        <f t="shared" si="9"/>
        <v>805.70353926887606</v>
      </c>
      <c r="V14" s="13"/>
      <c r="W14" s="13"/>
      <c r="X14" s="13"/>
      <c r="Y14" s="13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95" customHeight="1" x14ac:dyDescent="0.2">
      <c r="A15" s="11">
        <v>8</v>
      </c>
      <c r="B15" s="19" t="s">
        <v>28</v>
      </c>
      <c r="C15" s="104" t="s">
        <v>90</v>
      </c>
      <c r="D15" s="17">
        <v>5717</v>
      </c>
      <c r="E15" s="16">
        <v>2633</v>
      </c>
      <c r="F15" s="16">
        <v>2746</v>
      </c>
      <c r="G15" s="16">
        <v>1786</v>
      </c>
      <c r="H15" s="17">
        <v>7369</v>
      </c>
      <c r="I15" s="12">
        <f t="shared" si="0"/>
        <v>344.15368271954679</v>
      </c>
      <c r="J15" s="12">
        <f t="shared" si="1"/>
        <v>253.18843767236623</v>
      </c>
      <c r="K15" s="12">
        <f t="shared" si="2"/>
        <v>363.76333801467359</v>
      </c>
      <c r="L15" s="12">
        <f t="shared" si="3"/>
        <v>335.97392041361189</v>
      </c>
      <c r="M15" s="12">
        <f t="shared" si="4"/>
        <v>232.518512794873</v>
      </c>
      <c r="N15" s="12">
        <f t="shared" si="5"/>
        <v>237.34513662793989</v>
      </c>
      <c r="O15" s="41"/>
      <c r="P15" s="41"/>
      <c r="Q15" s="41"/>
      <c r="R15" s="41">
        <f t="shared" si="6"/>
        <v>363.76333801467359</v>
      </c>
      <c r="S15" s="41">
        <f t="shared" si="7"/>
        <v>335.97392041361189</v>
      </c>
      <c r="T15" s="41">
        <f t="shared" si="8"/>
        <v>436.92863303147908</v>
      </c>
      <c r="U15" s="42">
        <f t="shared" si="9"/>
        <v>800.69197104615273</v>
      </c>
      <c r="V15" s="13"/>
      <c r="W15" s="112" t="s">
        <v>81</v>
      </c>
      <c r="X15" s="113"/>
      <c r="Y15" s="113"/>
      <c r="Z15" s="113"/>
      <c r="AA15" s="113"/>
      <c r="AB15" s="114"/>
      <c r="AC15" s="1"/>
      <c r="AD15" s="1"/>
      <c r="AE15" s="1"/>
      <c r="AF15" s="1"/>
      <c r="AG15" s="1"/>
      <c r="AH15" s="1"/>
      <c r="AI15" s="1"/>
    </row>
    <row r="16" spans="1:35" ht="12.95" customHeight="1" x14ac:dyDescent="0.2">
      <c r="A16" s="11">
        <v>9</v>
      </c>
      <c r="B16" s="19" t="s">
        <v>112</v>
      </c>
      <c r="C16" s="104" t="s">
        <v>93</v>
      </c>
      <c r="D16" s="17">
        <v>5550</v>
      </c>
      <c r="E16" s="16">
        <v>4037</v>
      </c>
      <c r="F16" s="17">
        <v>2798</v>
      </c>
      <c r="G16" s="17">
        <v>2763</v>
      </c>
      <c r="H16" s="15"/>
      <c r="I16" s="12">
        <f t="shared" si="0"/>
        <v>334.10056657223794</v>
      </c>
      <c r="J16" s="12">
        <f t="shared" si="1"/>
        <v>388.19662851627135</v>
      </c>
      <c r="K16" s="12">
        <f t="shared" si="2"/>
        <v>353.13740178090569</v>
      </c>
      <c r="L16" s="12">
        <f t="shared" si="3"/>
        <v>342.33613594948508</v>
      </c>
      <c r="M16" s="12">
        <f t="shared" si="4"/>
        <v>359.71369028680516</v>
      </c>
      <c r="N16" s="12">
        <f t="shared" si="5"/>
        <v>367.18063410022273</v>
      </c>
      <c r="O16" s="41">
        <f>AB$18</f>
        <v>4.2507530822531887</v>
      </c>
      <c r="P16" s="41">
        <f>AB$20</f>
        <v>27.709584894944275</v>
      </c>
      <c r="Q16" s="41">
        <f>AB$23+AB$24</f>
        <v>34.99847634784831</v>
      </c>
      <c r="R16" s="41">
        <f t="shared" si="6"/>
        <v>388.19662851627135</v>
      </c>
      <c r="S16" s="41">
        <f t="shared" si="7"/>
        <v>367.18063410022273</v>
      </c>
      <c r="T16" s="41">
        <f t="shared" si="8"/>
        <v>0</v>
      </c>
      <c r="U16" s="42">
        <f t="shared" si="9"/>
        <v>787.3376005936916</v>
      </c>
      <c r="V16" s="13"/>
      <c r="W16" s="98" t="s">
        <v>7</v>
      </c>
      <c r="X16" s="98" t="s">
        <v>120</v>
      </c>
      <c r="Y16" s="98" t="s">
        <v>80</v>
      </c>
      <c r="Z16" s="99" t="s">
        <v>76</v>
      </c>
      <c r="AA16" s="99" t="s">
        <v>82</v>
      </c>
      <c r="AB16" s="99" t="s">
        <v>84</v>
      </c>
      <c r="AC16" s="1"/>
      <c r="AD16" s="1"/>
      <c r="AE16" s="1"/>
      <c r="AF16" s="1"/>
      <c r="AG16" s="1"/>
      <c r="AH16" s="1"/>
      <c r="AI16" s="1"/>
    </row>
    <row r="17" spans="1:35" ht="12.95" customHeight="1" x14ac:dyDescent="0.2">
      <c r="A17" s="11">
        <v>10</v>
      </c>
      <c r="B17" s="19" t="s">
        <v>29</v>
      </c>
      <c r="C17" s="104" t="s">
        <v>90</v>
      </c>
      <c r="D17" s="16">
        <v>3677</v>
      </c>
      <c r="E17" s="16">
        <v>3208</v>
      </c>
      <c r="F17" s="16">
        <v>1684</v>
      </c>
      <c r="G17" s="18"/>
      <c r="H17" s="16">
        <v>7732</v>
      </c>
      <c r="I17" s="12">
        <f t="shared" si="0"/>
        <v>221.34915014164307</v>
      </c>
      <c r="J17" s="12">
        <f t="shared" si="1"/>
        <v>308.48025372311088</v>
      </c>
      <c r="K17" s="12">
        <f t="shared" si="2"/>
        <v>233.96148222493522</v>
      </c>
      <c r="L17" s="12">
        <f t="shared" si="3"/>
        <v>206.03790312327837</v>
      </c>
      <c r="M17" s="12">
        <f t="shared" si="4"/>
        <v>0</v>
      </c>
      <c r="N17" s="12">
        <f t="shared" si="5"/>
        <v>0</v>
      </c>
      <c r="O17" s="41"/>
      <c r="P17" s="41"/>
      <c r="Q17" s="41"/>
      <c r="R17" s="41">
        <f t="shared" si="6"/>
        <v>308.48025372311088</v>
      </c>
      <c r="S17" s="41">
        <f t="shared" si="7"/>
        <v>206.03790312327837</v>
      </c>
      <c r="T17" s="41">
        <f t="shared" si="8"/>
        <v>458.45191893057353</v>
      </c>
      <c r="U17" s="42">
        <f t="shared" si="9"/>
        <v>766.93217265368446</v>
      </c>
      <c r="V17" s="13"/>
      <c r="W17" s="49" t="s">
        <v>73</v>
      </c>
      <c r="X17" s="49" t="s">
        <v>124</v>
      </c>
      <c r="Y17" s="58">
        <v>2013</v>
      </c>
      <c r="Z17" s="59">
        <v>388.19662851627135</v>
      </c>
      <c r="AA17" s="62">
        <v>891.25</v>
      </c>
      <c r="AB17" s="59">
        <f t="shared" ref="AB17:AB24" si="10">(AA17-860)/1000*Z17</f>
        <v>12.13114464113348</v>
      </c>
      <c r="AC17" s="1"/>
      <c r="AD17" s="1"/>
      <c r="AE17" s="1"/>
      <c r="AF17" s="1"/>
      <c r="AG17" s="1"/>
      <c r="AH17" s="1"/>
      <c r="AI17" s="1"/>
    </row>
    <row r="18" spans="1:35" ht="12.95" customHeight="1" x14ac:dyDescent="0.2">
      <c r="A18" s="11">
        <v>11</v>
      </c>
      <c r="B18" s="19" t="s">
        <v>30</v>
      </c>
      <c r="C18" s="104" t="s">
        <v>94</v>
      </c>
      <c r="D18" s="17">
        <v>4254</v>
      </c>
      <c r="E18" s="16">
        <v>2295</v>
      </c>
      <c r="F18" s="17">
        <v>2439</v>
      </c>
      <c r="G18" s="18"/>
      <c r="H18" s="17">
        <v>7756</v>
      </c>
      <c r="I18" s="12">
        <f t="shared" si="0"/>
        <v>256.08356940509913</v>
      </c>
      <c r="J18" s="12">
        <f t="shared" si="1"/>
        <v>220.68646580253721</v>
      </c>
      <c r="K18" s="12">
        <f t="shared" si="2"/>
        <v>270.67504633801315</v>
      </c>
      <c r="L18" s="12">
        <f t="shared" si="3"/>
        <v>298.41237869220663</v>
      </c>
      <c r="M18" s="12">
        <f t="shared" si="4"/>
        <v>0</v>
      </c>
      <c r="N18" s="12">
        <f t="shared" si="5"/>
        <v>0</v>
      </c>
      <c r="O18" s="41"/>
      <c r="P18" s="41"/>
      <c r="Q18" s="41"/>
      <c r="R18" s="41">
        <f t="shared" si="6"/>
        <v>270.67504633801315</v>
      </c>
      <c r="S18" s="41">
        <f t="shared" si="7"/>
        <v>298.41237869220663</v>
      </c>
      <c r="T18" s="41">
        <f t="shared" si="8"/>
        <v>459.87494609745579</v>
      </c>
      <c r="U18" s="42">
        <f t="shared" si="9"/>
        <v>758.28732478966231</v>
      </c>
      <c r="V18" s="13"/>
      <c r="W18" s="49" t="s">
        <v>31</v>
      </c>
      <c r="X18" s="49" t="s">
        <v>124</v>
      </c>
      <c r="Y18" s="58">
        <v>2013</v>
      </c>
      <c r="Z18" s="59">
        <v>388.19662851627135</v>
      </c>
      <c r="AA18" s="59">
        <v>870.95</v>
      </c>
      <c r="AB18" s="59">
        <f t="shared" si="10"/>
        <v>4.2507530822531887</v>
      </c>
      <c r="AC18" s="1"/>
      <c r="AD18" s="1"/>
      <c r="AE18" s="1"/>
      <c r="AF18" s="1"/>
      <c r="AG18" s="1"/>
      <c r="AH18" s="1"/>
      <c r="AI18" s="1"/>
    </row>
    <row r="19" spans="1:35" ht="12.95" customHeight="1" x14ac:dyDescent="0.2">
      <c r="A19" s="11">
        <v>12</v>
      </c>
      <c r="B19" s="19" t="s">
        <v>32</v>
      </c>
      <c r="C19" s="104" t="s">
        <v>92</v>
      </c>
      <c r="D19" s="15"/>
      <c r="E19" s="16">
        <v>2928</v>
      </c>
      <c r="F19" s="17">
        <v>2403</v>
      </c>
      <c r="G19" s="15"/>
      <c r="H19" s="17">
        <v>7603</v>
      </c>
      <c r="I19" s="12">
        <f t="shared" si="0"/>
        <v>0</v>
      </c>
      <c r="J19" s="12">
        <f t="shared" si="1"/>
        <v>281.55554329840044</v>
      </c>
      <c r="K19" s="12">
        <f t="shared" si="2"/>
        <v>0</v>
      </c>
      <c r="L19" s="12">
        <f t="shared" si="3"/>
        <v>294.00776793660208</v>
      </c>
      <c r="M19" s="12">
        <f t="shared" si="4"/>
        <v>0</v>
      </c>
      <c r="N19" s="12">
        <f t="shared" si="5"/>
        <v>0</v>
      </c>
      <c r="O19" s="41"/>
      <c r="P19" s="41"/>
      <c r="Q19" s="41"/>
      <c r="R19" s="41">
        <f t="shared" si="6"/>
        <v>281.55554329840044</v>
      </c>
      <c r="S19" s="41">
        <f t="shared" si="7"/>
        <v>294.00776793660208</v>
      </c>
      <c r="T19" s="100">
        <f>AC$11</f>
        <v>433.32800131695586</v>
      </c>
      <c r="U19" s="42">
        <f t="shared" si="9"/>
        <v>727.33576925355806</v>
      </c>
      <c r="V19" s="13"/>
      <c r="W19" s="59" t="s">
        <v>26</v>
      </c>
      <c r="X19" s="59" t="s">
        <v>122</v>
      </c>
      <c r="Y19" s="58">
        <v>2013</v>
      </c>
      <c r="Z19" s="59">
        <v>388.19662851627135</v>
      </c>
      <c r="AA19" s="59">
        <v>865.29</v>
      </c>
      <c r="AB19" s="59">
        <f t="shared" si="10"/>
        <v>2.0535601648510613</v>
      </c>
      <c r="AC19" s="1"/>
      <c r="AD19" s="1"/>
      <c r="AE19" s="1"/>
      <c r="AF19" s="1"/>
      <c r="AG19" s="1"/>
      <c r="AH19" s="1"/>
      <c r="AI19" s="1"/>
    </row>
    <row r="20" spans="1:35" ht="12.95" customHeight="1" x14ac:dyDescent="0.2">
      <c r="A20" s="11">
        <v>13</v>
      </c>
      <c r="B20" s="19" t="s">
        <v>33</v>
      </c>
      <c r="C20" s="104" t="s">
        <v>90</v>
      </c>
      <c r="D20" s="15"/>
      <c r="E20" s="18"/>
      <c r="F20" s="17">
        <v>1996</v>
      </c>
      <c r="G20" s="15"/>
      <c r="H20" s="16">
        <v>7903</v>
      </c>
      <c r="I20" s="12">
        <f t="shared" si="0"/>
        <v>0</v>
      </c>
      <c r="J20" s="12">
        <f t="shared" si="1"/>
        <v>0</v>
      </c>
      <c r="K20" s="12">
        <f t="shared" si="2"/>
        <v>0</v>
      </c>
      <c r="L20" s="12">
        <f t="shared" si="3"/>
        <v>244.2111963385176</v>
      </c>
      <c r="M20" s="12">
        <f t="shared" si="4"/>
        <v>0</v>
      </c>
      <c r="N20" s="12">
        <f t="shared" si="5"/>
        <v>0</v>
      </c>
      <c r="O20" s="41"/>
      <c r="P20" s="41"/>
      <c r="Q20" s="41"/>
      <c r="R20" s="41">
        <f t="shared" si="6"/>
        <v>0</v>
      </c>
      <c r="S20" s="41">
        <f t="shared" si="7"/>
        <v>244.2111963385176</v>
      </c>
      <c r="T20" s="41">
        <f t="shared" ref="T20:T51" si="11">H20/H$2*H$5*T$5</f>
        <v>468.59098749460975</v>
      </c>
      <c r="U20" s="42">
        <f t="shared" si="9"/>
        <v>712.8021838331274</v>
      </c>
      <c r="V20" s="13"/>
      <c r="W20" s="49" t="s">
        <v>31</v>
      </c>
      <c r="X20" s="110" t="s">
        <v>121</v>
      </c>
      <c r="Y20" s="58">
        <v>2014</v>
      </c>
      <c r="Z20" s="59">
        <v>391.76565665126918</v>
      </c>
      <c r="AA20" s="62">
        <v>930.73</v>
      </c>
      <c r="AB20" s="59">
        <f t="shared" si="10"/>
        <v>27.709584894944275</v>
      </c>
      <c r="AC20" s="1"/>
      <c r="AD20" s="1"/>
      <c r="AE20" s="1"/>
      <c r="AF20" s="1"/>
      <c r="AG20" s="1"/>
      <c r="AH20" s="1"/>
      <c r="AI20" s="1"/>
    </row>
    <row r="21" spans="1:35" ht="12.95" customHeight="1" x14ac:dyDescent="0.2">
      <c r="A21" s="11">
        <v>14</v>
      </c>
      <c r="B21" s="19" t="s">
        <v>34</v>
      </c>
      <c r="C21" s="104" t="s">
        <v>92</v>
      </c>
      <c r="D21" s="15"/>
      <c r="E21" s="18"/>
      <c r="F21" s="15"/>
      <c r="G21" s="17">
        <v>2509</v>
      </c>
      <c r="H21" s="17">
        <v>6115</v>
      </c>
      <c r="I21" s="12">
        <f t="shared" si="0"/>
        <v>0</v>
      </c>
      <c r="J21" s="12">
        <f t="shared" si="1"/>
        <v>0</v>
      </c>
      <c r="K21" s="12">
        <f t="shared" si="2"/>
        <v>0</v>
      </c>
      <c r="L21" s="12">
        <f t="shared" si="3"/>
        <v>0</v>
      </c>
      <c r="M21" s="12">
        <f t="shared" si="4"/>
        <v>326.64554792963958</v>
      </c>
      <c r="N21" s="12">
        <f t="shared" si="5"/>
        <v>333.42606259770497</v>
      </c>
      <c r="O21" s="41"/>
      <c r="P21" s="41"/>
      <c r="Q21" s="41"/>
      <c r="R21" s="41">
        <f t="shared" si="6"/>
        <v>0</v>
      </c>
      <c r="S21" s="41">
        <f t="shared" si="7"/>
        <v>333.42606259770497</v>
      </c>
      <c r="T21" s="41">
        <f t="shared" si="11"/>
        <v>362.5754635618801</v>
      </c>
      <c r="U21" s="42">
        <f t="shared" si="9"/>
        <v>696.00152615958507</v>
      </c>
      <c r="V21" s="13"/>
      <c r="W21" s="59" t="s">
        <v>74</v>
      </c>
      <c r="X21" s="49" t="s">
        <v>124</v>
      </c>
      <c r="Y21" s="58">
        <v>2014</v>
      </c>
      <c r="Z21" s="59">
        <f>MAX(S8:S50)</f>
        <v>391.76565665126918</v>
      </c>
      <c r="AA21" s="59">
        <v>930.85</v>
      </c>
      <c r="AB21" s="59">
        <f t="shared" si="10"/>
        <v>27.75659677374243</v>
      </c>
      <c r="AC21" s="1"/>
      <c r="AD21" s="1"/>
      <c r="AE21" s="1"/>
      <c r="AF21" s="1"/>
      <c r="AG21" s="1"/>
      <c r="AH21" s="1"/>
      <c r="AI21" s="1"/>
    </row>
    <row r="22" spans="1:35" ht="12.95" customHeight="1" x14ac:dyDescent="0.2">
      <c r="A22" s="11">
        <v>15</v>
      </c>
      <c r="B22" s="19" t="s">
        <v>36</v>
      </c>
      <c r="C22" s="104" t="s">
        <v>90</v>
      </c>
      <c r="D22" s="17">
        <v>5179</v>
      </c>
      <c r="E22" s="16">
        <v>2665</v>
      </c>
      <c r="F22" s="17">
        <v>2375</v>
      </c>
      <c r="G22" s="17">
        <v>2213</v>
      </c>
      <c r="H22" s="17">
        <v>2697</v>
      </c>
      <c r="I22" s="12">
        <f t="shared" si="0"/>
        <v>311.76699716713881</v>
      </c>
      <c r="J22" s="12">
        <f t="shared" si="1"/>
        <v>256.26554743519029</v>
      </c>
      <c r="K22" s="12">
        <f t="shared" si="2"/>
        <v>329.53127996816414</v>
      </c>
      <c r="L22" s="12">
        <f t="shared" si="3"/>
        <v>290.5819595711319</v>
      </c>
      <c r="M22" s="12">
        <f t="shared" si="4"/>
        <v>288.10944502522614</v>
      </c>
      <c r="N22" s="12">
        <f t="shared" si="5"/>
        <v>294.09002651603072</v>
      </c>
      <c r="O22" s="41"/>
      <c r="P22" s="41">
        <f>AB$21</f>
        <v>27.75659677374243</v>
      </c>
      <c r="Q22" s="41"/>
      <c r="R22" s="41">
        <f t="shared" si="6"/>
        <v>329.53127996816414</v>
      </c>
      <c r="S22" s="41">
        <f t="shared" si="7"/>
        <v>294.09002651603072</v>
      </c>
      <c r="T22" s="41">
        <f t="shared" si="11"/>
        <v>159.91267787839584</v>
      </c>
      <c r="U22" s="42">
        <f t="shared" si="9"/>
        <v>651.37790325793731</v>
      </c>
      <c r="V22" s="13"/>
      <c r="W22" s="59" t="s">
        <v>22</v>
      </c>
      <c r="X22" s="49" t="s">
        <v>124</v>
      </c>
      <c r="Y22" s="58">
        <v>2014</v>
      </c>
      <c r="Z22" s="59">
        <v>391.76565665126918</v>
      </c>
      <c r="AA22" s="59">
        <v>960</v>
      </c>
      <c r="AB22" s="59">
        <f t="shared" si="10"/>
        <v>39.176565665126923</v>
      </c>
      <c r="AC22" s="1"/>
      <c r="AD22" s="1"/>
      <c r="AE22" s="1"/>
      <c r="AF22" s="1"/>
      <c r="AG22" s="1"/>
      <c r="AH22" s="1"/>
      <c r="AI22" s="1"/>
    </row>
    <row r="23" spans="1:35" ht="12.95" customHeight="1" x14ac:dyDescent="0.2">
      <c r="A23" s="11">
        <v>16</v>
      </c>
      <c r="B23" s="19" t="s">
        <v>35</v>
      </c>
      <c r="C23" s="104" t="s">
        <v>90</v>
      </c>
      <c r="D23" s="15"/>
      <c r="E23" s="17">
        <v>2089</v>
      </c>
      <c r="F23" s="15"/>
      <c r="G23" s="17">
        <v>2029</v>
      </c>
      <c r="H23" s="17">
        <v>6257</v>
      </c>
      <c r="I23" s="12">
        <f t="shared" si="0"/>
        <v>0</v>
      </c>
      <c r="J23" s="12">
        <f t="shared" si="1"/>
        <v>200.87757170435742</v>
      </c>
      <c r="K23" s="12">
        <f t="shared" si="2"/>
        <v>0</v>
      </c>
      <c r="L23" s="12">
        <f t="shared" si="3"/>
        <v>0</v>
      </c>
      <c r="M23" s="12">
        <f t="shared" si="4"/>
        <v>264.154570246807</v>
      </c>
      <c r="N23" s="12">
        <f t="shared" si="5"/>
        <v>269.63789597877383</v>
      </c>
      <c r="O23" s="41"/>
      <c r="P23" s="41"/>
      <c r="Q23" s="41"/>
      <c r="R23" s="41">
        <f t="shared" si="6"/>
        <v>200.87757170435742</v>
      </c>
      <c r="S23" s="41">
        <f t="shared" si="7"/>
        <v>269.63789597877383</v>
      </c>
      <c r="T23" s="41">
        <f t="shared" si="11"/>
        <v>370.99504096593358</v>
      </c>
      <c r="U23" s="42">
        <f t="shared" si="9"/>
        <v>640.63293694470735</v>
      </c>
      <c r="V23" s="13"/>
      <c r="W23" s="63" t="s">
        <v>31</v>
      </c>
      <c r="X23" s="63" t="s">
        <v>123</v>
      </c>
      <c r="Y23" s="58">
        <v>2015</v>
      </c>
      <c r="Z23" s="59">
        <v>502.80293229840447</v>
      </c>
      <c r="AA23" s="59">
        <v>910.74</v>
      </c>
      <c r="AB23" s="59">
        <f t="shared" si="10"/>
        <v>25.512220784821046</v>
      </c>
      <c r="AC23" s="1"/>
      <c r="AD23" s="1"/>
      <c r="AE23" s="1"/>
      <c r="AF23" s="1"/>
      <c r="AG23" s="1"/>
      <c r="AH23" s="1"/>
      <c r="AI23" s="1"/>
    </row>
    <row r="24" spans="1:35" ht="12.95" customHeight="1" x14ac:dyDescent="0.2">
      <c r="A24" s="11">
        <v>17</v>
      </c>
      <c r="B24" s="19" t="s">
        <v>37</v>
      </c>
      <c r="C24" s="104" t="s">
        <v>90</v>
      </c>
      <c r="D24" s="15"/>
      <c r="E24" s="17">
        <v>2312</v>
      </c>
      <c r="F24" s="17">
        <v>1838</v>
      </c>
      <c r="G24" s="15"/>
      <c r="H24" s="17">
        <v>6199</v>
      </c>
      <c r="I24" s="12">
        <f t="shared" si="0"/>
        <v>0</v>
      </c>
      <c r="J24" s="12">
        <f t="shared" si="1"/>
        <v>222.3211803640375</v>
      </c>
      <c r="K24" s="12">
        <f t="shared" si="2"/>
        <v>0</v>
      </c>
      <c r="L24" s="12">
        <f t="shared" si="3"/>
        <v>224.87984913336442</v>
      </c>
      <c r="M24" s="12">
        <f t="shared" si="4"/>
        <v>0</v>
      </c>
      <c r="N24" s="12">
        <f t="shared" si="5"/>
        <v>0</v>
      </c>
      <c r="O24" s="41"/>
      <c r="P24" s="41"/>
      <c r="Q24" s="41"/>
      <c r="R24" s="41">
        <f t="shared" si="6"/>
        <v>222.3211803640375</v>
      </c>
      <c r="S24" s="41">
        <f t="shared" si="7"/>
        <v>224.87984913336442</v>
      </c>
      <c r="T24" s="41">
        <f t="shared" si="11"/>
        <v>367.55605864596811</v>
      </c>
      <c r="U24" s="42">
        <f t="shared" si="9"/>
        <v>592.43590777933264</v>
      </c>
      <c r="V24" s="13"/>
      <c r="W24" s="63" t="s">
        <v>31</v>
      </c>
      <c r="X24" s="49" t="s">
        <v>124</v>
      </c>
      <c r="Y24" s="58">
        <v>2015</v>
      </c>
      <c r="Z24" s="59">
        <v>502.80293229840447</v>
      </c>
      <c r="AA24" s="62">
        <f>7626/8330*960</f>
        <v>878.86674669867944</v>
      </c>
      <c r="AB24" s="59">
        <f t="shared" si="10"/>
        <v>9.486255563027262</v>
      </c>
      <c r="AC24" s="1"/>
      <c r="AD24" s="1"/>
      <c r="AE24" s="1"/>
      <c r="AF24" s="1"/>
      <c r="AG24" s="1"/>
      <c r="AH24" s="1"/>
      <c r="AI24" s="1"/>
    </row>
    <row r="25" spans="1:35" ht="12.95" customHeight="1" x14ac:dyDescent="0.2">
      <c r="A25" s="11">
        <v>18</v>
      </c>
      <c r="B25" s="19" t="s">
        <v>38</v>
      </c>
      <c r="C25" s="104" t="s">
        <v>90</v>
      </c>
      <c r="D25" s="15"/>
      <c r="E25" s="16">
        <v>1797</v>
      </c>
      <c r="F25" s="17">
        <v>2163</v>
      </c>
      <c r="G25" s="20">
        <v>718</v>
      </c>
      <c r="H25" s="17">
        <v>5318</v>
      </c>
      <c r="I25" s="12">
        <f t="shared" si="0"/>
        <v>0</v>
      </c>
      <c r="J25" s="12">
        <f t="shared" si="1"/>
        <v>172.79894511858797</v>
      </c>
      <c r="K25" s="12">
        <f t="shared" si="2"/>
        <v>0</v>
      </c>
      <c r="L25" s="12">
        <f t="shared" si="3"/>
        <v>264.64369623257193</v>
      </c>
      <c r="M25" s="12">
        <f t="shared" si="4"/>
        <v>93.476087450570432</v>
      </c>
      <c r="N25" s="12">
        <f t="shared" si="5"/>
        <v>95.416465900817926</v>
      </c>
      <c r="O25" s="41"/>
      <c r="P25" s="41"/>
      <c r="Q25" s="41"/>
      <c r="R25" s="41">
        <f t="shared" si="6"/>
        <v>172.79894511858797</v>
      </c>
      <c r="S25" s="41">
        <f t="shared" si="7"/>
        <v>264.64369623257193</v>
      </c>
      <c r="T25" s="41">
        <f t="shared" si="11"/>
        <v>315.31910306166452</v>
      </c>
      <c r="U25" s="42">
        <f t="shared" si="9"/>
        <v>579.96279929423633</v>
      </c>
      <c r="V25" s="13"/>
      <c r="W25" s="13"/>
      <c r="X25" s="13"/>
      <c r="Y25" s="13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95" customHeight="1" x14ac:dyDescent="0.2">
      <c r="A26" s="11">
        <v>19</v>
      </c>
      <c r="B26" s="19" t="s">
        <v>39</v>
      </c>
      <c r="C26" s="104" t="s">
        <v>90</v>
      </c>
      <c r="D26" s="15"/>
      <c r="E26" s="17">
        <v>2117</v>
      </c>
      <c r="F26" s="15"/>
      <c r="G26" s="15"/>
      <c r="H26" s="17">
        <v>5888</v>
      </c>
      <c r="I26" s="12">
        <f t="shared" si="0"/>
        <v>0</v>
      </c>
      <c r="J26" s="12">
        <f t="shared" si="1"/>
        <v>203.57004274682845</v>
      </c>
      <c r="K26" s="12">
        <f t="shared" si="2"/>
        <v>0</v>
      </c>
      <c r="L26" s="12">
        <f t="shared" si="3"/>
        <v>0</v>
      </c>
      <c r="M26" s="12">
        <f t="shared" si="4"/>
        <v>0</v>
      </c>
      <c r="N26" s="12">
        <f t="shared" si="5"/>
        <v>0</v>
      </c>
      <c r="O26" s="41"/>
      <c r="P26" s="41"/>
      <c r="Q26" s="41"/>
      <c r="R26" s="41">
        <f t="shared" si="6"/>
        <v>203.57004274682845</v>
      </c>
      <c r="S26" s="41">
        <f t="shared" si="7"/>
        <v>0</v>
      </c>
      <c r="T26" s="41">
        <f t="shared" si="11"/>
        <v>349.11599827511856</v>
      </c>
      <c r="U26" s="42">
        <f t="shared" si="9"/>
        <v>552.68604102194695</v>
      </c>
      <c r="V26" s="13"/>
      <c r="W26" s="13"/>
      <c r="X26" s="13"/>
      <c r="Y26" s="13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95" customHeight="1" x14ac:dyDescent="0.2">
      <c r="A27" s="11">
        <v>20</v>
      </c>
      <c r="B27" s="19" t="s">
        <v>105</v>
      </c>
      <c r="C27" s="104" t="s">
        <v>95</v>
      </c>
      <c r="D27" s="15"/>
      <c r="E27" s="16">
        <v>2709</v>
      </c>
      <c r="F27" s="17">
        <v>2277</v>
      </c>
      <c r="G27" s="15"/>
      <c r="H27" s="18"/>
      <c r="I27" s="12">
        <f t="shared" si="0"/>
        <v>0</v>
      </c>
      <c r="J27" s="12">
        <f t="shared" si="1"/>
        <v>260.49657335907335</v>
      </c>
      <c r="K27" s="12">
        <f t="shared" si="2"/>
        <v>0</v>
      </c>
      <c r="L27" s="12">
        <f t="shared" si="3"/>
        <v>278.59163029198629</v>
      </c>
      <c r="M27" s="12">
        <f t="shared" si="4"/>
        <v>0</v>
      </c>
      <c r="N27" s="12">
        <f t="shared" si="5"/>
        <v>0</v>
      </c>
      <c r="O27" s="41"/>
      <c r="P27" s="41"/>
      <c r="Q27" s="41"/>
      <c r="R27" s="41">
        <f t="shared" si="6"/>
        <v>260.49657335907335</v>
      </c>
      <c r="S27" s="41">
        <f t="shared" si="7"/>
        <v>278.59163029198629</v>
      </c>
      <c r="T27" s="41">
        <f t="shared" si="11"/>
        <v>0</v>
      </c>
      <c r="U27" s="42">
        <f t="shared" si="9"/>
        <v>539.08820365105964</v>
      </c>
      <c r="V27" s="13"/>
      <c r="W27" s="13"/>
      <c r="X27" s="13"/>
      <c r="Y27" s="13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95" customHeight="1" x14ac:dyDescent="0.2">
      <c r="A28" s="11">
        <v>21</v>
      </c>
      <c r="B28" s="19" t="s">
        <v>40</v>
      </c>
      <c r="C28" s="104" t="s">
        <v>90</v>
      </c>
      <c r="D28" s="18"/>
      <c r="E28" s="15"/>
      <c r="F28" s="16">
        <v>1180</v>
      </c>
      <c r="G28" s="15"/>
      <c r="H28" s="16">
        <v>5111</v>
      </c>
      <c r="I28" s="12">
        <f t="shared" si="0"/>
        <v>0</v>
      </c>
      <c r="J28" s="12">
        <f t="shared" si="1"/>
        <v>0</v>
      </c>
      <c r="K28" s="12">
        <f t="shared" si="2"/>
        <v>0</v>
      </c>
      <c r="L28" s="12">
        <f t="shared" si="3"/>
        <v>144.37335254481502</v>
      </c>
      <c r="M28" s="12">
        <f t="shared" si="4"/>
        <v>0</v>
      </c>
      <c r="N28" s="12">
        <f t="shared" si="5"/>
        <v>0</v>
      </c>
      <c r="O28" s="41"/>
      <c r="P28" s="41"/>
      <c r="Q28" s="41"/>
      <c r="R28" s="41">
        <f t="shared" si="6"/>
        <v>0</v>
      </c>
      <c r="S28" s="41">
        <f t="shared" si="7"/>
        <v>144.37335254481502</v>
      </c>
      <c r="T28" s="41">
        <f t="shared" si="11"/>
        <v>303.04549374730487</v>
      </c>
      <c r="U28" s="42">
        <f t="shared" si="9"/>
        <v>447.41884629211989</v>
      </c>
      <c r="V28" s="13"/>
      <c r="W28" s="13"/>
      <c r="X28" s="13"/>
      <c r="Y28" s="13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95" customHeight="1" x14ac:dyDescent="0.2">
      <c r="A29" s="11">
        <v>22</v>
      </c>
      <c r="B29" s="19" t="s">
        <v>41</v>
      </c>
      <c r="C29" s="104" t="s">
        <v>90</v>
      </c>
      <c r="D29" s="18"/>
      <c r="E29" s="18"/>
      <c r="F29" s="18"/>
      <c r="G29" s="18"/>
      <c r="H29" s="17">
        <v>7181</v>
      </c>
      <c r="I29" s="12">
        <f t="shared" si="0"/>
        <v>0</v>
      </c>
      <c r="J29" s="12">
        <f t="shared" si="1"/>
        <v>0</v>
      </c>
      <c r="K29" s="12">
        <f t="shared" si="2"/>
        <v>0</v>
      </c>
      <c r="L29" s="12">
        <f t="shared" si="3"/>
        <v>0</v>
      </c>
      <c r="M29" s="12">
        <f t="shared" si="4"/>
        <v>0</v>
      </c>
      <c r="N29" s="12">
        <f t="shared" si="5"/>
        <v>0</v>
      </c>
      <c r="O29" s="41"/>
      <c r="P29" s="41"/>
      <c r="Q29" s="41"/>
      <c r="R29" s="41">
        <f t="shared" si="6"/>
        <v>0</v>
      </c>
      <c r="S29" s="41">
        <f t="shared" si="7"/>
        <v>0</v>
      </c>
      <c r="T29" s="41">
        <f t="shared" si="11"/>
        <v>425.78158689090128</v>
      </c>
      <c r="U29" s="42">
        <f t="shared" si="9"/>
        <v>425.78158689090128</v>
      </c>
      <c r="V29" s="13"/>
      <c r="W29" s="55"/>
      <c r="X29" s="55"/>
      <c r="Y29" s="13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95" customHeight="1" x14ac:dyDescent="0.2">
      <c r="A30" s="11">
        <v>23</v>
      </c>
      <c r="B30" s="19" t="s">
        <v>42</v>
      </c>
      <c r="C30" s="104" t="s">
        <v>90</v>
      </c>
      <c r="D30" s="18"/>
      <c r="E30" s="18"/>
      <c r="F30" s="18"/>
      <c r="G30" s="17">
        <v>2689</v>
      </c>
      <c r="H30" s="18"/>
      <c r="I30" s="12">
        <f t="shared" si="0"/>
        <v>0</v>
      </c>
      <c r="J30" s="12">
        <f t="shared" si="1"/>
        <v>0</v>
      </c>
      <c r="K30" s="12">
        <f t="shared" si="2"/>
        <v>0</v>
      </c>
      <c r="L30" s="12">
        <f t="shared" si="3"/>
        <v>0</v>
      </c>
      <c r="M30" s="12">
        <f t="shared" si="4"/>
        <v>350.07966456070181</v>
      </c>
      <c r="N30" s="12">
        <f t="shared" si="5"/>
        <v>357.3466250798042</v>
      </c>
      <c r="O30" s="41"/>
      <c r="P30" s="41"/>
      <c r="Q30" s="41"/>
      <c r="R30" s="41">
        <f t="shared" si="6"/>
        <v>0</v>
      </c>
      <c r="S30" s="41">
        <f t="shared" si="7"/>
        <v>357.3466250798042</v>
      </c>
      <c r="T30" s="41">
        <f t="shared" si="11"/>
        <v>0</v>
      </c>
      <c r="U30" s="42">
        <f t="shared" si="9"/>
        <v>357.3466250798042</v>
      </c>
      <c r="V30" s="13"/>
      <c r="W30" s="13"/>
      <c r="X30" s="13"/>
      <c r="Y30" s="13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95" customHeight="1" x14ac:dyDescent="0.2">
      <c r="A31" s="11">
        <v>24</v>
      </c>
      <c r="B31" s="19" t="s">
        <v>113</v>
      </c>
      <c r="C31" s="104" t="s">
        <v>96</v>
      </c>
      <c r="D31" s="15"/>
      <c r="E31" s="17">
        <v>1035</v>
      </c>
      <c r="F31" s="18"/>
      <c r="G31" s="17">
        <v>1776</v>
      </c>
      <c r="H31" s="18"/>
      <c r="I31" s="12">
        <f t="shared" si="0"/>
        <v>0</v>
      </c>
      <c r="J31" s="12">
        <f t="shared" si="1"/>
        <v>99.525268891340303</v>
      </c>
      <c r="K31" s="12">
        <f t="shared" si="2"/>
        <v>0</v>
      </c>
      <c r="L31" s="12">
        <f t="shared" si="3"/>
        <v>0</v>
      </c>
      <c r="M31" s="12">
        <f t="shared" si="4"/>
        <v>231.21661742648064</v>
      </c>
      <c r="N31" s="12">
        <f t="shared" si="5"/>
        <v>236.01621649004548</v>
      </c>
      <c r="O31" s="41"/>
      <c r="P31" s="41"/>
      <c r="Q31" s="41"/>
      <c r="R31" s="41">
        <f t="shared" si="6"/>
        <v>99.525268891340303</v>
      </c>
      <c r="S31" s="41">
        <f t="shared" si="7"/>
        <v>236.01621649004548</v>
      </c>
      <c r="T31" s="41">
        <f t="shared" si="11"/>
        <v>0</v>
      </c>
      <c r="U31" s="42">
        <f t="shared" si="9"/>
        <v>335.54148538138577</v>
      </c>
      <c r="V31" s="13"/>
      <c r="W31" s="13"/>
      <c r="X31" s="13"/>
      <c r="Y31" s="13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95" customHeight="1" x14ac:dyDescent="0.2">
      <c r="A32" s="11">
        <v>25</v>
      </c>
      <c r="B32" s="19" t="s">
        <v>44</v>
      </c>
      <c r="C32" s="104" t="s">
        <v>90</v>
      </c>
      <c r="D32" s="15"/>
      <c r="E32" s="20"/>
      <c r="F32" s="15"/>
      <c r="G32" s="18"/>
      <c r="H32" s="17">
        <v>4683</v>
      </c>
      <c r="I32" s="12">
        <f t="shared" si="0"/>
        <v>0</v>
      </c>
      <c r="J32" s="12">
        <f t="shared" si="1"/>
        <v>0</v>
      </c>
      <c r="K32" s="12">
        <f t="shared" si="2"/>
        <v>0</v>
      </c>
      <c r="L32" s="12">
        <f t="shared" si="3"/>
        <v>0</v>
      </c>
      <c r="M32" s="12">
        <f t="shared" si="4"/>
        <v>0</v>
      </c>
      <c r="N32" s="12">
        <f t="shared" si="5"/>
        <v>0</v>
      </c>
      <c r="O32" s="41"/>
      <c r="P32" s="41"/>
      <c r="Q32" s="41"/>
      <c r="R32" s="41">
        <f t="shared" si="6"/>
        <v>0</v>
      </c>
      <c r="S32" s="41">
        <f t="shared" si="7"/>
        <v>0</v>
      </c>
      <c r="T32" s="41">
        <f t="shared" si="11"/>
        <v>277.66817593790427</v>
      </c>
      <c r="U32" s="42">
        <f t="shared" si="9"/>
        <v>277.66817593790427</v>
      </c>
      <c r="V32" s="13"/>
      <c r="W32" s="13"/>
      <c r="X32" s="13"/>
      <c r="Y32" s="13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95" customHeight="1" x14ac:dyDescent="0.2">
      <c r="A33" s="11">
        <v>26</v>
      </c>
      <c r="B33" s="19" t="s">
        <v>45</v>
      </c>
      <c r="C33" s="104" t="s">
        <v>92</v>
      </c>
      <c r="D33" s="15"/>
      <c r="E33" s="18"/>
      <c r="F33" s="18"/>
      <c r="G33" s="16">
        <v>2060</v>
      </c>
      <c r="H33" s="18"/>
      <c r="I33" s="12">
        <f t="shared" si="0"/>
        <v>0</v>
      </c>
      <c r="J33" s="12">
        <f t="shared" si="1"/>
        <v>0</v>
      </c>
      <c r="K33" s="12">
        <f t="shared" si="2"/>
        <v>0</v>
      </c>
      <c r="L33" s="12">
        <f t="shared" si="3"/>
        <v>0</v>
      </c>
      <c r="M33" s="12">
        <f t="shared" si="4"/>
        <v>268.19044588882326</v>
      </c>
      <c r="N33" s="12">
        <f t="shared" si="5"/>
        <v>273.75754840624649</v>
      </c>
      <c r="O33" s="41"/>
      <c r="P33" s="41"/>
      <c r="Q33" s="41"/>
      <c r="R33" s="41">
        <f t="shared" si="6"/>
        <v>0</v>
      </c>
      <c r="S33" s="41">
        <f t="shared" si="7"/>
        <v>273.75754840624649</v>
      </c>
      <c r="T33" s="41">
        <f t="shared" si="11"/>
        <v>0</v>
      </c>
      <c r="U33" s="42">
        <f t="shared" si="9"/>
        <v>273.75754840624649</v>
      </c>
      <c r="V33" s="13"/>
      <c r="W33" s="13"/>
      <c r="X33" s="13"/>
      <c r="Y33" s="13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95" customHeight="1" x14ac:dyDescent="0.2">
      <c r="A34" s="11">
        <v>27</v>
      </c>
      <c r="B34" s="21" t="s">
        <v>46</v>
      </c>
      <c r="C34" s="104" t="s">
        <v>90</v>
      </c>
      <c r="D34" s="15"/>
      <c r="E34" s="17">
        <v>2782</v>
      </c>
      <c r="F34" s="15"/>
      <c r="G34" s="15"/>
      <c r="H34" s="15"/>
      <c r="I34" s="12">
        <f t="shared" si="0"/>
        <v>0</v>
      </c>
      <c r="J34" s="12">
        <f t="shared" si="1"/>
        <v>267.51623000551569</v>
      </c>
      <c r="K34" s="12">
        <f t="shared" si="2"/>
        <v>0</v>
      </c>
      <c r="L34" s="12">
        <f t="shared" si="3"/>
        <v>0</v>
      </c>
      <c r="M34" s="12">
        <f t="shared" si="4"/>
        <v>0</v>
      </c>
      <c r="N34" s="12">
        <f t="shared" si="5"/>
        <v>0</v>
      </c>
      <c r="O34" s="41"/>
      <c r="P34" s="41"/>
      <c r="Q34" s="41"/>
      <c r="R34" s="41">
        <f t="shared" si="6"/>
        <v>267.51623000551569</v>
      </c>
      <c r="S34" s="41">
        <f t="shared" si="7"/>
        <v>0</v>
      </c>
      <c r="T34" s="41">
        <f t="shared" si="11"/>
        <v>0</v>
      </c>
      <c r="U34" s="42">
        <f t="shared" si="9"/>
        <v>267.51623000551569</v>
      </c>
      <c r="V34" s="13"/>
      <c r="W34" s="13"/>
      <c r="X34" s="13"/>
      <c r="Y34" s="13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95" customHeight="1" x14ac:dyDescent="0.2">
      <c r="A35" s="11">
        <v>28</v>
      </c>
      <c r="B35" s="19" t="s">
        <v>47</v>
      </c>
      <c r="C35" s="104" t="s">
        <v>92</v>
      </c>
      <c r="D35" s="15"/>
      <c r="E35" s="22">
        <v>762</v>
      </c>
      <c r="F35" s="16">
        <v>1525</v>
      </c>
      <c r="G35" s="17">
        <v>1075</v>
      </c>
      <c r="H35" s="15"/>
      <c r="I35" s="12">
        <f t="shared" si="0"/>
        <v>0</v>
      </c>
      <c r="J35" s="12">
        <f t="shared" si="1"/>
        <v>73.273676227247648</v>
      </c>
      <c r="K35" s="12">
        <f t="shared" si="2"/>
        <v>0</v>
      </c>
      <c r="L35" s="12">
        <f t="shared" si="3"/>
        <v>186.58420561935839</v>
      </c>
      <c r="M35" s="12">
        <f t="shared" si="4"/>
        <v>139.95375210217719</v>
      </c>
      <c r="N35" s="12">
        <f t="shared" si="5"/>
        <v>142.85891482364804</v>
      </c>
      <c r="O35" s="41"/>
      <c r="P35" s="41"/>
      <c r="Q35" s="41"/>
      <c r="R35" s="41">
        <f t="shared" si="6"/>
        <v>73.273676227247648</v>
      </c>
      <c r="S35" s="41">
        <f t="shared" si="7"/>
        <v>186.58420561935839</v>
      </c>
      <c r="T35" s="41">
        <f t="shared" si="11"/>
        <v>0</v>
      </c>
      <c r="U35" s="42">
        <f t="shared" si="9"/>
        <v>259.85788184660601</v>
      </c>
      <c r="V35" s="13"/>
      <c r="W35" s="13"/>
      <c r="X35" s="13"/>
      <c r="Y35" s="13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95" customHeight="1" x14ac:dyDescent="0.2">
      <c r="A36" s="11">
        <v>29</v>
      </c>
      <c r="B36" s="19" t="s">
        <v>108</v>
      </c>
      <c r="C36" s="104" t="s">
        <v>90</v>
      </c>
      <c r="D36" s="15"/>
      <c r="E36" s="15"/>
      <c r="F36" s="15"/>
      <c r="G36" s="17">
        <v>1823</v>
      </c>
      <c r="H36" s="18"/>
      <c r="I36" s="12">
        <f t="shared" si="0"/>
        <v>0</v>
      </c>
      <c r="J36" s="12">
        <f t="shared" si="1"/>
        <v>0</v>
      </c>
      <c r="K36" s="12">
        <f t="shared" si="2"/>
        <v>0</v>
      </c>
      <c r="L36" s="12">
        <f t="shared" si="3"/>
        <v>0</v>
      </c>
      <c r="M36" s="12">
        <f t="shared" si="4"/>
        <v>237.33552565792465</v>
      </c>
      <c r="N36" s="12">
        <f t="shared" si="5"/>
        <v>242.26214113814913</v>
      </c>
      <c r="O36" s="41"/>
      <c r="P36" s="41"/>
      <c r="Q36" s="41"/>
      <c r="R36" s="41">
        <f t="shared" si="6"/>
        <v>0</v>
      </c>
      <c r="S36" s="41">
        <f t="shared" si="7"/>
        <v>242.26214113814913</v>
      </c>
      <c r="T36" s="41">
        <f t="shared" si="11"/>
        <v>0</v>
      </c>
      <c r="U36" s="42">
        <f t="shared" si="9"/>
        <v>242.26214113814913</v>
      </c>
      <c r="V36" s="13"/>
      <c r="W36" s="13"/>
      <c r="X36" s="13"/>
      <c r="Y36" s="13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95" customHeight="1" x14ac:dyDescent="0.2">
      <c r="A37" s="11">
        <v>30</v>
      </c>
      <c r="B37" s="19" t="s">
        <v>48</v>
      </c>
      <c r="C37" s="104" t="s">
        <v>90</v>
      </c>
      <c r="D37" s="15"/>
      <c r="E37" s="15"/>
      <c r="F37" s="15"/>
      <c r="G37" s="18"/>
      <c r="H37" s="17">
        <v>3742</v>
      </c>
      <c r="I37" s="12">
        <f t="shared" si="0"/>
        <v>0</v>
      </c>
      <c r="J37" s="12">
        <f t="shared" si="1"/>
        <v>0</v>
      </c>
      <c r="K37" s="12">
        <f t="shared" si="2"/>
        <v>0</v>
      </c>
      <c r="L37" s="12">
        <f t="shared" si="3"/>
        <v>0</v>
      </c>
      <c r="M37" s="12">
        <f t="shared" si="4"/>
        <v>0</v>
      </c>
      <c r="N37" s="12">
        <f t="shared" si="5"/>
        <v>0</v>
      </c>
      <c r="O37" s="41"/>
      <c r="P37" s="41"/>
      <c r="Q37" s="41"/>
      <c r="R37" s="41">
        <f t="shared" si="6"/>
        <v>0</v>
      </c>
      <c r="S37" s="41">
        <f t="shared" si="7"/>
        <v>0</v>
      </c>
      <c r="T37" s="41">
        <f t="shared" si="11"/>
        <v>221.87365243639499</v>
      </c>
      <c r="U37" s="42">
        <f t="shared" si="9"/>
        <v>221.87365243639499</v>
      </c>
      <c r="V37" s="13"/>
      <c r="W37" s="13"/>
      <c r="X37" s="13"/>
      <c r="Y37" s="13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95" customHeight="1" x14ac:dyDescent="0.2">
      <c r="A38" s="11">
        <v>31</v>
      </c>
      <c r="B38" s="19" t="s">
        <v>49</v>
      </c>
      <c r="C38" s="104" t="s">
        <v>90</v>
      </c>
      <c r="D38" s="15"/>
      <c r="E38" s="16">
        <v>2239</v>
      </c>
      <c r="F38" s="15"/>
      <c r="G38" s="18"/>
      <c r="H38" s="15"/>
      <c r="I38" s="12">
        <f t="shared" si="0"/>
        <v>0</v>
      </c>
      <c r="J38" s="12">
        <f t="shared" si="1"/>
        <v>215.30152371759513</v>
      </c>
      <c r="K38" s="12">
        <f t="shared" si="2"/>
        <v>0</v>
      </c>
      <c r="L38" s="12">
        <f t="shared" si="3"/>
        <v>0</v>
      </c>
      <c r="M38" s="12">
        <f t="shared" si="4"/>
        <v>0</v>
      </c>
      <c r="N38" s="12">
        <f t="shared" si="5"/>
        <v>0</v>
      </c>
      <c r="O38" s="41"/>
      <c r="P38" s="41"/>
      <c r="Q38" s="41"/>
      <c r="R38" s="41">
        <f t="shared" si="6"/>
        <v>215.30152371759513</v>
      </c>
      <c r="S38" s="41">
        <f t="shared" si="7"/>
        <v>0</v>
      </c>
      <c r="T38" s="41">
        <f t="shared" si="11"/>
        <v>0</v>
      </c>
      <c r="U38" s="42">
        <f t="shared" si="9"/>
        <v>215.30152371759513</v>
      </c>
      <c r="V38" s="13"/>
      <c r="W38" s="13"/>
      <c r="X38" s="13"/>
      <c r="Y38" s="13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95" customHeight="1" x14ac:dyDescent="0.2">
      <c r="A39" s="11">
        <v>32</v>
      </c>
      <c r="B39" s="19" t="s">
        <v>50</v>
      </c>
      <c r="C39" s="104" t="s">
        <v>92</v>
      </c>
      <c r="D39" s="18"/>
      <c r="E39" s="17">
        <v>2002</v>
      </c>
      <c r="F39" s="15"/>
      <c r="G39" s="15"/>
      <c r="H39" s="15"/>
      <c r="I39" s="12">
        <f t="shared" si="0"/>
        <v>0</v>
      </c>
      <c r="J39" s="12">
        <f t="shared" si="1"/>
        <v>192.51167953667954</v>
      </c>
      <c r="K39" s="12">
        <f t="shared" si="2"/>
        <v>0</v>
      </c>
      <c r="L39" s="12">
        <f t="shared" si="3"/>
        <v>0</v>
      </c>
      <c r="M39" s="12">
        <f t="shared" si="4"/>
        <v>0</v>
      </c>
      <c r="N39" s="12">
        <f t="shared" si="5"/>
        <v>0</v>
      </c>
      <c r="O39" s="41"/>
      <c r="P39" s="41"/>
      <c r="Q39" s="41"/>
      <c r="R39" s="41">
        <f t="shared" si="6"/>
        <v>192.51167953667954</v>
      </c>
      <c r="S39" s="41">
        <f t="shared" si="7"/>
        <v>0</v>
      </c>
      <c r="T39" s="41">
        <f t="shared" si="11"/>
        <v>0</v>
      </c>
      <c r="U39" s="42">
        <f t="shared" si="9"/>
        <v>192.51167953667954</v>
      </c>
      <c r="V39" s="13"/>
      <c r="W39" s="13"/>
      <c r="X39" s="13"/>
      <c r="Y39" s="13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95" customHeight="1" x14ac:dyDescent="0.2">
      <c r="A40" s="11">
        <v>33</v>
      </c>
      <c r="B40" s="19" t="s">
        <v>114</v>
      </c>
      <c r="C40" s="104" t="s">
        <v>94</v>
      </c>
      <c r="D40" s="15"/>
      <c r="E40" s="17">
        <v>1904</v>
      </c>
      <c r="F40" s="15"/>
      <c r="G40" s="15"/>
      <c r="H40" s="15"/>
      <c r="I40" s="12">
        <f t="shared" ref="I40:I71" si="12">D40/D$2*D$5*I$5</f>
        <v>0</v>
      </c>
      <c r="J40" s="12">
        <f t="shared" ref="J40:J71" si="13">E40/E$2*E$5*J$5</f>
        <v>183.08803088803089</v>
      </c>
      <c r="K40" s="12">
        <f t="shared" ref="K40:K71" si="14">I40/MAX(I$8:I$107)*MAX(J$8:J$107)</f>
        <v>0</v>
      </c>
      <c r="L40" s="12">
        <f t="shared" ref="L40:L71" si="15">F40/F$2*F$5*L$5</f>
        <v>0</v>
      </c>
      <c r="M40" s="12">
        <f t="shared" ref="M40:M71" si="16">G40/G$2*G$5*M$5</f>
        <v>0</v>
      </c>
      <c r="N40" s="12">
        <f t="shared" ref="N40:N71" si="17">M40/MAX(M$8:M$107)*MAX(L$8:L$107)</f>
        <v>0</v>
      </c>
      <c r="O40" s="41"/>
      <c r="P40" s="41"/>
      <c r="Q40" s="41"/>
      <c r="R40" s="41">
        <f t="shared" ref="R40:R71" si="18">MAX(J40:K40)</f>
        <v>183.08803088803089</v>
      </c>
      <c r="S40" s="41">
        <f t="shared" ref="S40:S71" si="19">MAX(L40,N40)</f>
        <v>0</v>
      </c>
      <c r="T40" s="41">
        <f t="shared" si="11"/>
        <v>0</v>
      </c>
      <c r="U40" s="42">
        <f t="shared" ref="U40:U71" si="20">SUM(R40+O40,S40+P40,T40+Q40)-MIN(R40+O40,S40+P40,T40+Q40)</f>
        <v>183.08803088803089</v>
      </c>
      <c r="V40" s="13"/>
      <c r="W40" s="13"/>
      <c r="X40" s="13"/>
      <c r="Y40" s="13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95" customHeight="1" x14ac:dyDescent="0.2">
      <c r="A41" s="11">
        <v>34</v>
      </c>
      <c r="B41" s="19" t="s">
        <v>51</v>
      </c>
      <c r="C41" s="104" t="s">
        <v>92</v>
      </c>
      <c r="D41" s="15"/>
      <c r="E41" s="18"/>
      <c r="F41" s="18"/>
      <c r="G41" s="17">
        <v>1335</v>
      </c>
      <c r="H41" s="18"/>
      <c r="I41" s="12">
        <f t="shared" si="12"/>
        <v>0</v>
      </c>
      <c r="J41" s="12">
        <f t="shared" si="13"/>
        <v>0</v>
      </c>
      <c r="K41" s="12">
        <f t="shared" si="14"/>
        <v>0</v>
      </c>
      <c r="L41" s="12">
        <f t="shared" si="15"/>
        <v>0</v>
      </c>
      <c r="M41" s="12">
        <f t="shared" si="16"/>
        <v>173.80303168037818</v>
      </c>
      <c r="N41" s="12">
        <f t="shared" si="17"/>
        <v>177.41083840890244</v>
      </c>
      <c r="O41" s="41"/>
      <c r="P41" s="41"/>
      <c r="Q41" s="41"/>
      <c r="R41" s="41">
        <f t="shared" si="18"/>
        <v>0</v>
      </c>
      <c r="S41" s="41">
        <f t="shared" si="19"/>
        <v>177.41083840890244</v>
      </c>
      <c r="T41" s="41">
        <f t="shared" si="11"/>
        <v>0</v>
      </c>
      <c r="U41" s="42">
        <f t="shared" si="20"/>
        <v>177.41083840890244</v>
      </c>
      <c r="V41" s="13"/>
      <c r="W41" s="13"/>
      <c r="X41" s="13"/>
      <c r="Y41" s="13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95" customHeight="1" x14ac:dyDescent="0.2">
      <c r="A42" s="11">
        <v>35</v>
      </c>
      <c r="B42" s="19" t="s">
        <v>52</v>
      </c>
      <c r="C42" s="104" t="s">
        <v>92</v>
      </c>
      <c r="D42" s="15"/>
      <c r="E42" s="20"/>
      <c r="F42" s="15"/>
      <c r="G42" s="17">
        <v>1216</v>
      </c>
      <c r="H42" s="18"/>
      <c r="I42" s="12">
        <f t="shared" si="12"/>
        <v>0</v>
      </c>
      <c r="J42" s="12">
        <f t="shared" si="13"/>
        <v>0</v>
      </c>
      <c r="K42" s="12">
        <f t="shared" si="14"/>
        <v>0</v>
      </c>
      <c r="L42" s="12">
        <f t="shared" si="15"/>
        <v>0</v>
      </c>
      <c r="M42" s="12">
        <f t="shared" si="16"/>
        <v>158.31047679650925</v>
      </c>
      <c r="N42" s="12">
        <f t="shared" si="17"/>
        <v>161.59668876795905</v>
      </c>
      <c r="O42" s="41"/>
      <c r="P42" s="41"/>
      <c r="Q42" s="41"/>
      <c r="R42" s="41">
        <f t="shared" si="18"/>
        <v>0</v>
      </c>
      <c r="S42" s="41">
        <f t="shared" si="19"/>
        <v>161.59668876795905</v>
      </c>
      <c r="T42" s="41">
        <f t="shared" si="11"/>
        <v>0</v>
      </c>
      <c r="U42" s="42">
        <f t="shared" si="20"/>
        <v>161.59668876795905</v>
      </c>
      <c r="V42" s="13"/>
      <c r="W42" s="13"/>
      <c r="X42" s="13"/>
      <c r="Y42" s="13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95" customHeight="1" x14ac:dyDescent="0.2">
      <c r="A43" s="11">
        <v>36</v>
      </c>
      <c r="B43" s="19" t="s">
        <v>53</v>
      </c>
      <c r="C43" s="104" t="s">
        <v>92</v>
      </c>
      <c r="D43" s="15"/>
      <c r="E43" s="17">
        <v>1635</v>
      </c>
      <c r="F43" s="18"/>
      <c r="G43" s="15"/>
      <c r="H43" s="18"/>
      <c r="I43" s="12">
        <f t="shared" si="12"/>
        <v>0</v>
      </c>
      <c r="J43" s="12">
        <f t="shared" si="13"/>
        <v>157.22107694429121</v>
      </c>
      <c r="K43" s="12">
        <f t="shared" si="14"/>
        <v>0</v>
      </c>
      <c r="L43" s="12">
        <f t="shared" si="15"/>
        <v>0</v>
      </c>
      <c r="M43" s="12">
        <f t="shared" si="16"/>
        <v>0</v>
      </c>
      <c r="N43" s="12">
        <f t="shared" si="17"/>
        <v>0</v>
      </c>
      <c r="O43" s="41"/>
      <c r="P43" s="41"/>
      <c r="Q43" s="41"/>
      <c r="R43" s="41">
        <f t="shared" si="18"/>
        <v>157.22107694429121</v>
      </c>
      <c r="S43" s="41">
        <f t="shared" si="19"/>
        <v>0</v>
      </c>
      <c r="T43" s="41">
        <f t="shared" si="11"/>
        <v>0</v>
      </c>
      <c r="U43" s="42">
        <f t="shared" si="20"/>
        <v>157.22107694429121</v>
      </c>
      <c r="V43" s="13"/>
      <c r="W43" s="13"/>
      <c r="X43" s="13"/>
      <c r="Y43" s="13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95" customHeight="1" x14ac:dyDescent="0.2">
      <c r="A44" s="11">
        <v>37</v>
      </c>
      <c r="B44" s="19" t="s">
        <v>97</v>
      </c>
      <c r="C44" s="104" t="s">
        <v>90</v>
      </c>
      <c r="D44" s="15"/>
      <c r="E44" s="15"/>
      <c r="F44" s="15"/>
      <c r="G44" s="17">
        <v>1090</v>
      </c>
      <c r="H44" s="15"/>
      <c r="I44" s="12">
        <f t="shared" si="12"/>
        <v>0</v>
      </c>
      <c r="J44" s="12">
        <f t="shared" si="13"/>
        <v>0</v>
      </c>
      <c r="K44" s="12">
        <f t="shared" si="14"/>
        <v>0</v>
      </c>
      <c r="L44" s="12">
        <f t="shared" si="15"/>
        <v>0</v>
      </c>
      <c r="M44" s="12">
        <f t="shared" si="16"/>
        <v>141.90659515476571</v>
      </c>
      <c r="N44" s="12">
        <f t="shared" si="17"/>
        <v>144.85229503048961</v>
      </c>
      <c r="O44" s="41"/>
      <c r="P44" s="41"/>
      <c r="Q44" s="41"/>
      <c r="R44" s="41">
        <f t="shared" si="18"/>
        <v>0</v>
      </c>
      <c r="S44" s="41">
        <f t="shared" si="19"/>
        <v>144.85229503048961</v>
      </c>
      <c r="T44" s="41">
        <f t="shared" si="11"/>
        <v>0</v>
      </c>
      <c r="U44" s="42">
        <f t="shared" si="20"/>
        <v>144.85229503048961</v>
      </c>
      <c r="V44" s="13"/>
      <c r="W44" s="13"/>
      <c r="X44" s="13"/>
      <c r="Y44" s="13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95" customHeight="1" x14ac:dyDescent="0.2">
      <c r="A45" s="11">
        <v>38</v>
      </c>
      <c r="B45" s="19" t="s">
        <v>115</v>
      </c>
      <c r="C45" s="104" t="s">
        <v>93</v>
      </c>
      <c r="D45" s="17">
        <v>2233</v>
      </c>
      <c r="E45" s="15"/>
      <c r="F45" s="15"/>
      <c r="G45" s="15"/>
      <c r="H45" s="15"/>
      <c r="I45" s="12">
        <f t="shared" si="12"/>
        <v>134.42280453257789</v>
      </c>
      <c r="J45" s="12">
        <f t="shared" si="13"/>
        <v>0</v>
      </c>
      <c r="K45" s="12">
        <f t="shared" si="14"/>
        <v>142.08212940121845</v>
      </c>
      <c r="L45" s="12">
        <f t="shared" si="15"/>
        <v>0</v>
      </c>
      <c r="M45" s="12">
        <f t="shared" si="16"/>
        <v>0</v>
      </c>
      <c r="N45" s="12">
        <f t="shared" si="17"/>
        <v>0</v>
      </c>
      <c r="O45" s="41"/>
      <c r="P45" s="41"/>
      <c r="Q45" s="41"/>
      <c r="R45" s="41">
        <f t="shared" si="18"/>
        <v>142.08212940121845</v>
      </c>
      <c r="S45" s="41">
        <f t="shared" si="19"/>
        <v>0</v>
      </c>
      <c r="T45" s="41">
        <f t="shared" si="11"/>
        <v>0</v>
      </c>
      <c r="U45" s="42">
        <f t="shared" si="20"/>
        <v>142.08212940121845</v>
      </c>
      <c r="V45" s="13"/>
      <c r="W45" s="13"/>
      <c r="X45" s="13"/>
      <c r="Y45" s="13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95" customHeight="1" x14ac:dyDescent="0.2">
      <c r="A46" s="11">
        <v>39</v>
      </c>
      <c r="B46" s="19" t="s">
        <v>116</v>
      </c>
      <c r="C46" s="104" t="s">
        <v>90</v>
      </c>
      <c r="D46" s="15"/>
      <c r="E46" s="16">
        <v>1174</v>
      </c>
      <c r="F46" s="15"/>
      <c r="G46" s="15"/>
      <c r="H46" s="15"/>
      <c r="I46" s="12">
        <f t="shared" si="12"/>
        <v>0</v>
      </c>
      <c r="J46" s="12">
        <f t="shared" si="13"/>
        <v>112.89146442360729</v>
      </c>
      <c r="K46" s="12">
        <f t="shared" si="14"/>
        <v>0</v>
      </c>
      <c r="L46" s="12">
        <f t="shared" si="15"/>
        <v>0</v>
      </c>
      <c r="M46" s="12">
        <f t="shared" si="16"/>
        <v>0</v>
      </c>
      <c r="N46" s="12">
        <f t="shared" si="17"/>
        <v>0</v>
      </c>
      <c r="O46" s="41"/>
      <c r="P46" s="41"/>
      <c r="Q46" s="41"/>
      <c r="R46" s="41">
        <f t="shared" si="18"/>
        <v>112.89146442360729</v>
      </c>
      <c r="S46" s="41">
        <f t="shared" si="19"/>
        <v>0</v>
      </c>
      <c r="T46" s="41">
        <f t="shared" si="11"/>
        <v>0</v>
      </c>
      <c r="U46" s="42">
        <f t="shared" si="20"/>
        <v>112.89146442360729</v>
      </c>
      <c r="V46" s="13"/>
      <c r="W46" s="13"/>
      <c r="X46" s="13"/>
      <c r="Y46" s="13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95" customHeight="1" x14ac:dyDescent="0.2">
      <c r="A47" s="11">
        <v>40</v>
      </c>
      <c r="B47" s="19" t="s">
        <v>103</v>
      </c>
      <c r="C47" s="104" t="s">
        <v>92</v>
      </c>
      <c r="D47" s="15"/>
      <c r="E47" s="17">
        <v>1167</v>
      </c>
      <c r="F47" s="15"/>
      <c r="G47" s="18"/>
      <c r="H47" s="15"/>
      <c r="I47" s="12">
        <f t="shared" si="12"/>
        <v>0</v>
      </c>
      <c r="J47" s="12">
        <f t="shared" si="13"/>
        <v>112.21834666298952</v>
      </c>
      <c r="K47" s="12">
        <f t="shared" si="14"/>
        <v>0</v>
      </c>
      <c r="L47" s="12">
        <f t="shared" si="15"/>
        <v>0</v>
      </c>
      <c r="M47" s="12">
        <f t="shared" si="16"/>
        <v>0</v>
      </c>
      <c r="N47" s="12">
        <f t="shared" si="17"/>
        <v>0</v>
      </c>
      <c r="O47" s="41"/>
      <c r="P47" s="41"/>
      <c r="Q47" s="41"/>
      <c r="R47" s="41">
        <f t="shared" si="18"/>
        <v>112.21834666298952</v>
      </c>
      <c r="S47" s="41">
        <f t="shared" si="19"/>
        <v>0</v>
      </c>
      <c r="T47" s="41">
        <f t="shared" si="11"/>
        <v>0</v>
      </c>
      <c r="U47" s="42">
        <f t="shared" si="20"/>
        <v>112.21834666298952</v>
      </c>
      <c r="V47" s="13"/>
      <c r="W47" s="13"/>
      <c r="X47" s="13"/>
      <c r="Y47" s="13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95" customHeight="1" x14ac:dyDescent="0.2">
      <c r="A48" s="11">
        <v>41</v>
      </c>
      <c r="B48" s="19" t="s">
        <v>55</v>
      </c>
      <c r="C48" s="104" t="s">
        <v>92</v>
      </c>
      <c r="D48" s="15"/>
      <c r="E48" s="20">
        <v>604</v>
      </c>
      <c r="F48" s="15"/>
      <c r="G48" s="20">
        <v>349</v>
      </c>
      <c r="H48" s="15"/>
      <c r="I48" s="12">
        <f t="shared" si="12"/>
        <v>0</v>
      </c>
      <c r="J48" s="12">
        <f t="shared" si="13"/>
        <v>58.080446773303905</v>
      </c>
      <c r="K48" s="12">
        <f t="shared" si="14"/>
        <v>0</v>
      </c>
      <c r="L48" s="12">
        <f t="shared" si="15"/>
        <v>0</v>
      </c>
      <c r="M48" s="12">
        <f t="shared" si="16"/>
        <v>45.436148356892872</v>
      </c>
      <c r="N48" s="12">
        <f t="shared" si="17"/>
        <v>46.37931281251457</v>
      </c>
      <c r="O48" s="41"/>
      <c r="P48" s="41"/>
      <c r="Q48" s="41"/>
      <c r="R48" s="41">
        <f t="shared" si="18"/>
        <v>58.080446773303905</v>
      </c>
      <c r="S48" s="41">
        <f t="shared" si="19"/>
        <v>46.37931281251457</v>
      </c>
      <c r="T48" s="41">
        <f t="shared" si="11"/>
        <v>0</v>
      </c>
      <c r="U48" s="42">
        <f t="shared" si="20"/>
        <v>104.45975958581847</v>
      </c>
      <c r="V48" s="13"/>
      <c r="W48" s="13"/>
      <c r="X48" s="13"/>
      <c r="Y48" s="13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95" customHeight="1" x14ac:dyDescent="0.2">
      <c r="A49" s="11">
        <v>42</v>
      </c>
      <c r="B49" s="19" t="s">
        <v>57</v>
      </c>
      <c r="C49" s="104" t="s">
        <v>90</v>
      </c>
      <c r="D49" s="15"/>
      <c r="E49" s="20">
        <v>531</v>
      </c>
      <c r="F49" s="15"/>
      <c r="G49" s="15"/>
      <c r="H49" s="15"/>
      <c r="I49" s="12">
        <f t="shared" si="12"/>
        <v>0</v>
      </c>
      <c r="J49" s="12">
        <f t="shared" si="13"/>
        <v>51.060790126861555</v>
      </c>
      <c r="K49" s="12">
        <f t="shared" si="14"/>
        <v>0</v>
      </c>
      <c r="L49" s="12">
        <f t="shared" si="15"/>
        <v>0</v>
      </c>
      <c r="M49" s="12">
        <f t="shared" si="16"/>
        <v>0</v>
      </c>
      <c r="N49" s="12">
        <f t="shared" si="17"/>
        <v>0</v>
      </c>
      <c r="O49" s="41"/>
      <c r="P49" s="41"/>
      <c r="Q49" s="41"/>
      <c r="R49" s="41">
        <f t="shared" si="18"/>
        <v>51.060790126861555</v>
      </c>
      <c r="S49" s="41">
        <f t="shared" si="19"/>
        <v>0</v>
      </c>
      <c r="T49" s="41">
        <f t="shared" si="11"/>
        <v>0</v>
      </c>
      <c r="U49" s="42">
        <f t="shared" si="20"/>
        <v>51.060790126861555</v>
      </c>
      <c r="V49" s="13"/>
      <c r="W49" s="13"/>
      <c r="X49" s="13"/>
      <c r="Y49" s="13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95" customHeight="1" x14ac:dyDescent="0.2">
      <c r="A50" s="11">
        <v>43</v>
      </c>
      <c r="B50" s="19" t="s">
        <v>107</v>
      </c>
      <c r="C50" s="14" t="s">
        <v>90</v>
      </c>
      <c r="D50" s="15"/>
      <c r="E50" s="17">
        <v>0</v>
      </c>
      <c r="F50" s="15"/>
      <c r="G50" s="17">
        <v>0</v>
      </c>
      <c r="H50" s="15"/>
      <c r="I50" s="12">
        <f t="shared" si="12"/>
        <v>0</v>
      </c>
      <c r="J50" s="12">
        <f t="shared" si="13"/>
        <v>0</v>
      </c>
      <c r="K50" s="12">
        <f t="shared" si="14"/>
        <v>0</v>
      </c>
      <c r="L50" s="12">
        <f t="shared" si="15"/>
        <v>0</v>
      </c>
      <c r="M50" s="12">
        <f t="shared" si="16"/>
        <v>0</v>
      </c>
      <c r="N50" s="12">
        <f t="shared" si="17"/>
        <v>0</v>
      </c>
      <c r="O50" s="41"/>
      <c r="P50" s="41"/>
      <c r="Q50" s="41"/>
      <c r="R50" s="41">
        <f t="shared" si="18"/>
        <v>0</v>
      </c>
      <c r="S50" s="41">
        <f t="shared" si="19"/>
        <v>0</v>
      </c>
      <c r="T50" s="41">
        <f t="shared" si="11"/>
        <v>0</v>
      </c>
      <c r="U50" s="42">
        <f t="shared" si="20"/>
        <v>0</v>
      </c>
      <c r="V50" s="13"/>
      <c r="W50" s="13"/>
      <c r="X50" s="13"/>
      <c r="Y50" s="13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95" customHeight="1" x14ac:dyDescent="0.2">
      <c r="A51" s="11">
        <v>44</v>
      </c>
      <c r="B51" s="19" t="s">
        <v>59</v>
      </c>
      <c r="C51" s="14" t="s">
        <v>92</v>
      </c>
      <c r="D51" s="15"/>
      <c r="E51" s="22"/>
      <c r="F51" s="15"/>
      <c r="G51" s="15"/>
      <c r="H51" s="15"/>
      <c r="I51" s="12">
        <f t="shared" si="12"/>
        <v>0</v>
      </c>
      <c r="J51" s="12">
        <f t="shared" si="13"/>
        <v>0</v>
      </c>
      <c r="K51" s="12">
        <f t="shared" si="14"/>
        <v>0</v>
      </c>
      <c r="L51" s="12">
        <f t="shared" si="15"/>
        <v>0</v>
      </c>
      <c r="M51" s="12">
        <f t="shared" si="16"/>
        <v>0</v>
      </c>
      <c r="N51" s="12">
        <f t="shared" si="17"/>
        <v>0</v>
      </c>
      <c r="O51" s="41"/>
      <c r="P51" s="41"/>
      <c r="Q51" s="41"/>
      <c r="R51" s="41">
        <f t="shared" si="18"/>
        <v>0</v>
      </c>
      <c r="S51" s="41">
        <f t="shared" si="19"/>
        <v>0</v>
      </c>
      <c r="T51" s="41">
        <f t="shared" si="11"/>
        <v>0</v>
      </c>
      <c r="U51" s="42">
        <f t="shared" si="20"/>
        <v>0</v>
      </c>
      <c r="V51" s="13"/>
      <c r="W51" s="13"/>
      <c r="X51" s="13"/>
      <c r="Y51" s="13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95" customHeight="1" x14ac:dyDescent="0.2">
      <c r="A52" s="11">
        <v>45</v>
      </c>
      <c r="B52" s="19" t="s">
        <v>110</v>
      </c>
      <c r="C52" s="14" t="s">
        <v>90</v>
      </c>
      <c r="D52" s="15"/>
      <c r="E52" s="15"/>
      <c r="F52" s="15"/>
      <c r="G52" s="15"/>
      <c r="H52" s="15"/>
      <c r="I52" s="12">
        <f t="shared" si="12"/>
        <v>0</v>
      </c>
      <c r="J52" s="12">
        <f t="shared" si="13"/>
        <v>0</v>
      </c>
      <c r="K52" s="12">
        <f t="shared" si="14"/>
        <v>0</v>
      </c>
      <c r="L52" s="12">
        <f t="shared" si="15"/>
        <v>0</v>
      </c>
      <c r="M52" s="12">
        <f t="shared" si="16"/>
        <v>0</v>
      </c>
      <c r="N52" s="12">
        <f t="shared" si="17"/>
        <v>0</v>
      </c>
      <c r="O52" s="41"/>
      <c r="P52" s="41"/>
      <c r="Q52" s="41"/>
      <c r="R52" s="41">
        <f t="shared" si="18"/>
        <v>0</v>
      </c>
      <c r="S52" s="41">
        <f t="shared" si="19"/>
        <v>0</v>
      </c>
      <c r="T52" s="41">
        <f t="shared" ref="T52:T83" si="21">H52/H$2*H$5*T$5</f>
        <v>0</v>
      </c>
      <c r="U52" s="42">
        <f t="shared" si="20"/>
        <v>0</v>
      </c>
      <c r="V52" s="13"/>
      <c r="W52" s="13"/>
      <c r="X52" s="13"/>
      <c r="Y52" s="13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95" customHeight="1" x14ac:dyDescent="0.2">
      <c r="A53" s="11">
        <v>46</v>
      </c>
      <c r="B53" s="19" t="s">
        <v>106</v>
      </c>
      <c r="C53" s="14" t="s">
        <v>90</v>
      </c>
      <c r="D53" s="15"/>
      <c r="E53" s="18"/>
      <c r="F53" s="18"/>
      <c r="G53" s="18"/>
      <c r="H53" s="18"/>
      <c r="I53" s="12">
        <f t="shared" si="12"/>
        <v>0</v>
      </c>
      <c r="J53" s="12">
        <f t="shared" si="13"/>
        <v>0</v>
      </c>
      <c r="K53" s="12">
        <f t="shared" si="14"/>
        <v>0</v>
      </c>
      <c r="L53" s="12">
        <f t="shared" si="15"/>
        <v>0</v>
      </c>
      <c r="M53" s="12">
        <f t="shared" si="16"/>
        <v>0</v>
      </c>
      <c r="N53" s="12">
        <f t="shared" si="17"/>
        <v>0</v>
      </c>
      <c r="O53" s="41"/>
      <c r="P53" s="41"/>
      <c r="Q53" s="41"/>
      <c r="R53" s="41">
        <f t="shared" si="18"/>
        <v>0</v>
      </c>
      <c r="S53" s="41">
        <f t="shared" si="19"/>
        <v>0</v>
      </c>
      <c r="T53" s="41">
        <f t="shared" si="21"/>
        <v>0</v>
      </c>
      <c r="U53" s="42">
        <f t="shared" si="20"/>
        <v>0</v>
      </c>
      <c r="V53" s="13"/>
      <c r="W53" s="13"/>
      <c r="X53" s="13"/>
      <c r="Y53" s="13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95" customHeight="1" x14ac:dyDescent="0.2">
      <c r="A54" s="11">
        <v>47</v>
      </c>
      <c r="B54" s="19" t="s">
        <v>104</v>
      </c>
      <c r="C54" s="14" t="s">
        <v>93</v>
      </c>
      <c r="D54" s="15"/>
      <c r="E54" s="18"/>
      <c r="F54" s="15"/>
      <c r="G54" s="18"/>
      <c r="H54" s="18"/>
      <c r="I54" s="12">
        <f t="shared" si="12"/>
        <v>0</v>
      </c>
      <c r="J54" s="12">
        <f t="shared" si="13"/>
        <v>0</v>
      </c>
      <c r="K54" s="12">
        <f t="shared" si="14"/>
        <v>0</v>
      </c>
      <c r="L54" s="12">
        <f t="shared" si="15"/>
        <v>0</v>
      </c>
      <c r="M54" s="12">
        <f t="shared" si="16"/>
        <v>0</v>
      </c>
      <c r="N54" s="12">
        <f t="shared" si="17"/>
        <v>0</v>
      </c>
      <c r="O54" s="41"/>
      <c r="P54" s="41"/>
      <c r="Q54" s="41"/>
      <c r="R54" s="41">
        <f t="shared" si="18"/>
        <v>0</v>
      </c>
      <c r="S54" s="41">
        <f t="shared" si="19"/>
        <v>0</v>
      </c>
      <c r="T54" s="41">
        <f t="shared" si="21"/>
        <v>0</v>
      </c>
      <c r="U54" s="42">
        <f t="shared" si="20"/>
        <v>0</v>
      </c>
      <c r="V54" s="13"/>
      <c r="W54" s="13"/>
      <c r="X54" s="13"/>
      <c r="Y54" s="13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95" customHeight="1" x14ac:dyDescent="0.2">
      <c r="A55" s="11">
        <v>48</v>
      </c>
      <c r="B55" s="19" t="s">
        <v>60</v>
      </c>
      <c r="C55" s="14" t="s">
        <v>92</v>
      </c>
      <c r="D55" s="15"/>
      <c r="E55" s="15"/>
      <c r="F55" s="15"/>
      <c r="G55" s="15"/>
      <c r="H55" s="15"/>
      <c r="I55" s="12">
        <f t="shared" si="12"/>
        <v>0</v>
      </c>
      <c r="J55" s="12">
        <f t="shared" si="13"/>
        <v>0</v>
      </c>
      <c r="K55" s="12">
        <f t="shared" si="14"/>
        <v>0</v>
      </c>
      <c r="L55" s="12">
        <f t="shared" si="15"/>
        <v>0</v>
      </c>
      <c r="M55" s="12">
        <f t="shared" si="16"/>
        <v>0</v>
      </c>
      <c r="N55" s="12">
        <f t="shared" si="17"/>
        <v>0</v>
      </c>
      <c r="O55" s="41"/>
      <c r="P55" s="41"/>
      <c r="Q55" s="41"/>
      <c r="R55" s="41">
        <f t="shared" si="18"/>
        <v>0</v>
      </c>
      <c r="S55" s="41">
        <f t="shared" si="19"/>
        <v>0</v>
      </c>
      <c r="T55" s="41">
        <f t="shared" si="21"/>
        <v>0</v>
      </c>
      <c r="U55" s="42">
        <f t="shared" si="20"/>
        <v>0</v>
      </c>
      <c r="V55" s="13"/>
      <c r="W55" s="13"/>
      <c r="X55" s="13"/>
      <c r="Y55" s="13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95" customHeight="1" x14ac:dyDescent="0.2">
      <c r="A56" s="11">
        <v>49</v>
      </c>
      <c r="B56" s="19" t="s">
        <v>61</v>
      </c>
      <c r="C56" s="14" t="s">
        <v>91</v>
      </c>
      <c r="D56" s="15"/>
      <c r="E56" s="15"/>
      <c r="F56" s="15"/>
      <c r="G56" s="15"/>
      <c r="H56" s="15"/>
      <c r="I56" s="12">
        <f t="shared" si="12"/>
        <v>0</v>
      </c>
      <c r="J56" s="12">
        <f t="shared" si="13"/>
        <v>0</v>
      </c>
      <c r="K56" s="12">
        <f t="shared" si="14"/>
        <v>0</v>
      </c>
      <c r="L56" s="12">
        <f t="shared" si="15"/>
        <v>0</v>
      </c>
      <c r="M56" s="12">
        <f t="shared" si="16"/>
        <v>0</v>
      </c>
      <c r="N56" s="12">
        <f t="shared" si="17"/>
        <v>0</v>
      </c>
      <c r="O56" s="41"/>
      <c r="P56" s="41"/>
      <c r="Q56" s="41"/>
      <c r="R56" s="41">
        <f t="shared" si="18"/>
        <v>0</v>
      </c>
      <c r="S56" s="41">
        <f t="shared" si="19"/>
        <v>0</v>
      </c>
      <c r="T56" s="41">
        <f t="shared" si="21"/>
        <v>0</v>
      </c>
      <c r="U56" s="42">
        <f t="shared" si="20"/>
        <v>0</v>
      </c>
      <c r="V56" s="13"/>
      <c r="W56" s="13"/>
      <c r="X56" s="13"/>
      <c r="Y56" s="13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95" customHeight="1" x14ac:dyDescent="0.2">
      <c r="A57" s="11">
        <v>50</v>
      </c>
      <c r="B57" s="19" t="s">
        <v>62</v>
      </c>
      <c r="C57" s="19" t="s">
        <v>90</v>
      </c>
      <c r="D57" s="18"/>
      <c r="E57" s="18"/>
      <c r="F57" s="18"/>
      <c r="G57" s="18"/>
      <c r="H57" s="18"/>
      <c r="I57" s="12">
        <f t="shared" si="12"/>
        <v>0</v>
      </c>
      <c r="J57" s="12">
        <f t="shared" si="13"/>
        <v>0</v>
      </c>
      <c r="K57" s="12">
        <f t="shared" si="14"/>
        <v>0</v>
      </c>
      <c r="L57" s="12">
        <f t="shared" si="15"/>
        <v>0</v>
      </c>
      <c r="M57" s="12">
        <f t="shared" si="16"/>
        <v>0</v>
      </c>
      <c r="N57" s="12">
        <f t="shared" si="17"/>
        <v>0</v>
      </c>
      <c r="O57" s="41"/>
      <c r="P57" s="41"/>
      <c r="Q57" s="41"/>
      <c r="R57" s="41">
        <f t="shared" si="18"/>
        <v>0</v>
      </c>
      <c r="S57" s="41">
        <f t="shared" si="19"/>
        <v>0</v>
      </c>
      <c r="T57" s="41">
        <f t="shared" si="21"/>
        <v>0</v>
      </c>
      <c r="U57" s="42">
        <f t="shared" si="20"/>
        <v>0</v>
      </c>
      <c r="V57" s="13"/>
      <c r="W57" s="13"/>
      <c r="X57" s="13"/>
      <c r="Y57" s="13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95" customHeight="1" x14ac:dyDescent="0.2">
      <c r="A58" s="11">
        <v>51</v>
      </c>
      <c r="B58" s="19" t="s">
        <v>109</v>
      </c>
      <c r="C58" s="14" t="s">
        <v>90</v>
      </c>
      <c r="D58" s="15"/>
      <c r="E58" s="15"/>
      <c r="F58" s="15"/>
      <c r="G58" s="18"/>
      <c r="H58" s="18"/>
      <c r="I58" s="12">
        <f t="shared" si="12"/>
        <v>0</v>
      </c>
      <c r="J58" s="12">
        <f t="shared" si="13"/>
        <v>0</v>
      </c>
      <c r="K58" s="12">
        <f t="shared" si="14"/>
        <v>0</v>
      </c>
      <c r="L58" s="12">
        <f t="shared" si="15"/>
        <v>0</v>
      </c>
      <c r="M58" s="12">
        <f t="shared" si="16"/>
        <v>0</v>
      </c>
      <c r="N58" s="12">
        <f t="shared" si="17"/>
        <v>0</v>
      </c>
      <c r="O58" s="41"/>
      <c r="P58" s="41"/>
      <c r="Q58" s="41"/>
      <c r="R58" s="41">
        <f t="shared" si="18"/>
        <v>0</v>
      </c>
      <c r="S58" s="41">
        <f t="shared" si="19"/>
        <v>0</v>
      </c>
      <c r="T58" s="41">
        <f t="shared" si="21"/>
        <v>0</v>
      </c>
      <c r="U58" s="42">
        <f t="shared" si="20"/>
        <v>0</v>
      </c>
      <c r="V58" s="13"/>
      <c r="W58" s="13"/>
      <c r="X58" s="13"/>
      <c r="Y58" s="13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95" customHeight="1" x14ac:dyDescent="0.2">
      <c r="A59" s="11">
        <v>52</v>
      </c>
      <c r="B59" s="19" t="s">
        <v>117</v>
      </c>
      <c r="C59" s="14" t="s">
        <v>93</v>
      </c>
      <c r="D59" s="15"/>
      <c r="E59" s="15"/>
      <c r="F59" s="15"/>
      <c r="G59" s="15"/>
      <c r="H59" s="15"/>
      <c r="I59" s="12">
        <f t="shared" si="12"/>
        <v>0</v>
      </c>
      <c r="J59" s="12">
        <f t="shared" si="13"/>
        <v>0</v>
      </c>
      <c r="K59" s="12">
        <f t="shared" si="14"/>
        <v>0</v>
      </c>
      <c r="L59" s="12">
        <f t="shared" si="15"/>
        <v>0</v>
      </c>
      <c r="M59" s="12">
        <f t="shared" si="16"/>
        <v>0</v>
      </c>
      <c r="N59" s="12">
        <f t="shared" si="17"/>
        <v>0</v>
      </c>
      <c r="O59" s="41"/>
      <c r="P59" s="41"/>
      <c r="Q59" s="41"/>
      <c r="R59" s="41">
        <f t="shared" si="18"/>
        <v>0</v>
      </c>
      <c r="S59" s="41">
        <f t="shared" si="19"/>
        <v>0</v>
      </c>
      <c r="T59" s="41">
        <f t="shared" si="21"/>
        <v>0</v>
      </c>
      <c r="U59" s="42">
        <f t="shared" si="20"/>
        <v>0</v>
      </c>
      <c r="V59" s="13"/>
      <c r="W59" s="13"/>
      <c r="X59" s="13"/>
      <c r="Y59" s="13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95" customHeight="1" x14ac:dyDescent="0.2">
      <c r="A60" s="11">
        <v>53</v>
      </c>
      <c r="B60" s="19" t="s">
        <v>63</v>
      </c>
      <c r="C60" s="14" t="s">
        <v>93</v>
      </c>
      <c r="D60" s="15"/>
      <c r="E60" s="15"/>
      <c r="F60" s="15"/>
      <c r="G60" s="18"/>
      <c r="H60" s="15"/>
      <c r="I60" s="12">
        <f t="shared" si="12"/>
        <v>0</v>
      </c>
      <c r="J60" s="12">
        <f t="shared" si="13"/>
        <v>0</v>
      </c>
      <c r="K60" s="12">
        <f t="shared" si="14"/>
        <v>0</v>
      </c>
      <c r="L60" s="12">
        <f t="shared" si="15"/>
        <v>0</v>
      </c>
      <c r="M60" s="12">
        <f t="shared" si="16"/>
        <v>0</v>
      </c>
      <c r="N60" s="12">
        <f t="shared" si="17"/>
        <v>0</v>
      </c>
      <c r="O60" s="41"/>
      <c r="P60" s="41"/>
      <c r="Q60" s="41"/>
      <c r="R60" s="41">
        <f t="shared" si="18"/>
        <v>0</v>
      </c>
      <c r="S60" s="41">
        <f t="shared" si="19"/>
        <v>0</v>
      </c>
      <c r="T60" s="41">
        <f t="shared" si="21"/>
        <v>0</v>
      </c>
      <c r="U60" s="42">
        <f t="shared" si="20"/>
        <v>0</v>
      </c>
      <c r="V60" s="13"/>
      <c r="W60" s="13"/>
      <c r="X60" s="13"/>
      <c r="Y60" s="13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95" customHeight="1" x14ac:dyDescent="0.2">
      <c r="A61" s="11">
        <v>54</v>
      </c>
      <c r="B61" s="19" t="s">
        <v>64</v>
      </c>
      <c r="C61" s="19" t="s">
        <v>91</v>
      </c>
      <c r="D61" s="18"/>
      <c r="E61" s="18"/>
      <c r="F61" s="18"/>
      <c r="G61" s="18"/>
      <c r="H61" s="18"/>
      <c r="I61" s="12">
        <f t="shared" si="12"/>
        <v>0</v>
      </c>
      <c r="J61" s="12">
        <f t="shared" si="13"/>
        <v>0</v>
      </c>
      <c r="K61" s="12">
        <f t="shared" si="14"/>
        <v>0</v>
      </c>
      <c r="L61" s="12">
        <f t="shared" si="15"/>
        <v>0</v>
      </c>
      <c r="M61" s="12">
        <f t="shared" si="16"/>
        <v>0</v>
      </c>
      <c r="N61" s="12">
        <f t="shared" si="17"/>
        <v>0</v>
      </c>
      <c r="O61" s="41"/>
      <c r="P61" s="41"/>
      <c r="Q61" s="41"/>
      <c r="R61" s="41">
        <f t="shared" si="18"/>
        <v>0</v>
      </c>
      <c r="S61" s="41">
        <f t="shared" si="19"/>
        <v>0</v>
      </c>
      <c r="T61" s="41">
        <f t="shared" si="21"/>
        <v>0</v>
      </c>
      <c r="U61" s="42">
        <f t="shared" si="20"/>
        <v>0</v>
      </c>
      <c r="V61" s="13"/>
      <c r="W61" s="13"/>
      <c r="X61" s="13"/>
      <c r="Y61" s="13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95" customHeight="1" x14ac:dyDescent="0.2">
      <c r="A62" s="11">
        <v>55</v>
      </c>
      <c r="B62" s="19" t="s">
        <v>65</v>
      </c>
      <c r="C62" s="14" t="s">
        <v>90</v>
      </c>
      <c r="D62" s="15"/>
      <c r="E62" s="18"/>
      <c r="F62" s="18"/>
      <c r="G62" s="18"/>
      <c r="H62" s="18"/>
      <c r="I62" s="12">
        <f t="shared" si="12"/>
        <v>0</v>
      </c>
      <c r="J62" s="12">
        <f t="shared" si="13"/>
        <v>0</v>
      </c>
      <c r="K62" s="12">
        <f t="shared" si="14"/>
        <v>0</v>
      </c>
      <c r="L62" s="12">
        <f t="shared" si="15"/>
        <v>0</v>
      </c>
      <c r="M62" s="12">
        <f t="shared" si="16"/>
        <v>0</v>
      </c>
      <c r="N62" s="12">
        <f t="shared" si="17"/>
        <v>0</v>
      </c>
      <c r="O62" s="41"/>
      <c r="P62" s="41"/>
      <c r="Q62" s="41"/>
      <c r="R62" s="41">
        <f t="shared" si="18"/>
        <v>0</v>
      </c>
      <c r="S62" s="41">
        <f t="shared" si="19"/>
        <v>0</v>
      </c>
      <c r="T62" s="41">
        <f t="shared" si="21"/>
        <v>0</v>
      </c>
      <c r="U62" s="42">
        <f t="shared" si="20"/>
        <v>0</v>
      </c>
      <c r="V62" s="13"/>
      <c r="W62" s="13"/>
      <c r="X62" s="13"/>
      <c r="Y62" s="13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95" customHeight="1" x14ac:dyDescent="0.2">
      <c r="A63" s="11">
        <v>56</v>
      </c>
      <c r="B63" s="19" t="s">
        <v>100</v>
      </c>
      <c r="C63" s="19" t="s">
        <v>96</v>
      </c>
      <c r="D63" s="18"/>
      <c r="E63" s="18"/>
      <c r="F63" s="18"/>
      <c r="G63" s="15"/>
      <c r="H63" s="18"/>
      <c r="I63" s="12">
        <f t="shared" si="12"/>
        <v>0</v>
      </c>
      <c r="J63" s="12">
        <f t="shared" si="13"/>
        <v>0</v>
      </c>
      <c r="K63" s="12">
        <f t="shared" si="14"/>
        <v>0</v>
      </c>
      <c r="L63" s="12">
        <f t="shared" si="15"/>
        <v>0</v>
      </c>
      <c r="M63" s="12">
        <f t="shared" si="16"/>
        <v>0</v>
      </c>
      <c r="N63" s="12">
        <f t="shared" si="17"/>
        <v>0</v>
      </c>
      <c r="O63" s="41"/>
      <c r="P63" s="41"/>
      <c r="Q63" s="41"/>
      <c r="R63" s="41">
        <f t="shared" si="18"/>
        <v>0</v>
      </c>
      <c r="S63" s="41">
        <f t="shared" si="19"/>
        <v>0</v>
      </c>
      <c r="T63" s="41">
        <f t="shared" si="21"/>
        <v>0</v>
      </c>
      <c r="U63" s="42">
        <f t="shared" si="20"/>
        <v>0</v>
      </c>
      <c r="V63" s="13"/>
      <c r="W63" s="13"/>
      <c r="X63" s="13"/>
      <c r="Y63" s="13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95" customHeight="1" x14ac:dyDescent="0.2">
      <c r="A64" s="11">
        <v>57</v>
      </c>
      <c r="B64" s="19" t="s">
        <v>66</v>
      </c>
      <c r="C64" s="14" t="s">
        <v>90</v>
      </c>
      <c r="D64" s="15"/>
      <c r="E64" s="18"/>
      <c r="F64" s="18"/>
      <c r="G64" s="15"/>
      <c r="H64" s="18"/>
      <c r="I64" s="12">
        <f t="shared" si="12"/>
        <v>0</v>
      </c>
      <c r="J64" s="12">
        <f t="shared" si="13"/>
        <v>0</v>
      </c>
      <c r="K64" s="12">
        <f t="shared" si="14"/>
        <v>0</v>
      </c>
      <c r="L64" s="12">
        <f t="shared" si="15"/>
        <v>0</v>
      </c>
      <c r="M64" s="12">
        <f t="shared" si="16"/>
        <v>0</v>
      </c>
      <c r="N64" s="12">
        <f t="shared" si="17"/>
        <v>0</v>
      </c>
      <c r="O64" s="41"/>
      <c r="P64" s="41"/>
      <c r="Q64" s="41"/>
      <c r="R64" s="41">
        <f t="shared" si="18"/>
        <v>0</v>
      </c>
      <c r="S64" s="41">
        <f t="shared" si="19"/>
        <v>0</v>
      </c>
      <c r="T64" s="41">
        <f t="shared" si="21"/>
        <v>0</v>
      </c>
      <c r="U64" s="42">
        <f t="shared" si="20"/>
        <v>0</v>
      </c>
      <c r="V64" s="13"/>
      <c r="W64" s="13"/>
      <c r="X64" s="13"/>
      <c r="Y64" s="13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95" customHeight="1" x14ac:dyDescent="0.2">
      <c r="A65" s="11">
        <v>58</v>
      </c>
      <c r="B65" s="19" t="s">
        <v>101</v>
      </c>
      <c r="C65" s="14" t="s">
        <v>90</v>
      </c>
      <c r="D65" s="15"/>
      <c r="E65" s="15"/>
      <c r="F65" s="15"/>
      <c r="G65" s="15"/>
      <c r="H65" s="15"/>
      <c r="I65" s="12">
        <f t="shared" si="12"/>
        <v>0</v>
      </c>
      <c r="J65" s="12">
        <f t="shared" si="13"/>
        <v>0</v>
      </c>
      <c r="K65" s="12">
        <f t="shared" si="14"/>
        <v>0</v>
      </c>
      <c r="L65" s="12">
        <f t="shared" si="15"/>
        <v>0</v>
      </c>
      <c r="M65" s="12">
        <f t="shared" si="16"/>
        <v>0</v>
      </c>
      <c r="N65" s="12">
        <f t="shared" si="17"/>
        <v>0</v>
      </c>
      <c r="O65" s="41"/>
      <c r="P65" s="41"/>
      <c r="Q65" s="41"/>
      <c r="R65" s="41">
        <f t="shared" si="18"/>
        <v>0</v>
      </c>
      <c r="S65" s="41">
        <f t="shared" si="19"/>
        <v>0</v>
      </c>
      <c r="T65" s="41">
        <f t="shared" si="21"/>
        <v>0</v>
      </c>
      <c r="U65" s="42">
        <f t="shared" si="20"/>
        <v>0</v>
      </c>
      <c r="V65" s="13"/>
      <c r="W65" s="13"/>
      <c r="X65" s="13"/>
      <c r="Y65" s="13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95" customHeight="1" x14ac:dyDescent="0.2">
      <c r="A66" s="11">
        <v>59</v>
      </c>
      <c r="B66" s="19" t="s">
        <v>118</v>
      </c>
      <c r="C66" s="14" t="s">
        <v>90</v>
      </c>
      <c r="D66" s="15"/>
      <c r="E66" s="15"/>
      <c r="F66" s="15"/>
      <c r="G66" s="15"/>
      <c r="H66" s="18"/>
      <c r="I66" s="12">
        <f t="shared" si="12"/>
        <v>0</v>
      </c>
      <c r="J66" s="12">
        <f t="shared" si="13"/>
        <v>0</v>
      </c>
      <c r="K66" s="12">
        <f t="shared" si="14"/>
        <v>0</v>
      </c>
      <c r="L66" s="12">
        <f t="shared" si="15"/>
        <v>0</v>
      </c>
      <c r="M66" s="12">
        <f t="shared" si="16"/>
        <v>0</v>
      </c>
      <c r="N66" s="12">
        <f t="shared" si="17"/>
        <v>0</v>
      </c>
      <c r="O66" s="41"/>
      <c r="P66" s="41"/>
      <c r="Q66" s="41"/>
      <c r="R66" s="41">
        <f t="shared" si="18"/>
        <v>0</v>
      </c>
      <c r="S66" s="41">
        <f t="shared" si="19"/>
        <v>0</v>
      </c>
      <c r="T66" s="41">
        <f t="shared" si="21"/>
        <v>0</v>
      </c>
      <c r="U66" s="42">
        <f t="shared" si="20"/>
        <v>0</v>
      </c>
      <c r="V66" s="13"/>
      <c r="W66" s="13"/>
      <c r="X66" s="13"/>
      <c r="Y66" s="13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95" customHeight="1" x14ac:dyDescent="0.2">
      <c r="A67" s="11">
        <v>60</v>
      </c>
      <c r="B67" s="12"/>
      <c r="C67" s="12"/>
      <c r="D67" s="12"/>
      <c r="E67" s="12"/>
      <c r="F67" s="12"/>
      <c r="G67" s="12"/>
      <c r="H67" s="12"/>
      <c r="I67" s="12">
        <f t="shared" si="12"/>
        <v>0</v>
      </c>
      <c r="J67" s="12">
        <f t="shared" si="13"/>
        <v>0</v>
      </c>
      <c r="K67" s="12">
        <f t="shared" si="14"/>
        <v>0</v>
      </c>
      <c r="L67" s="12">
        <f t="shared" si="15"/>
        <v>0</v>
      </c>
      <c r="M67" s="12">
        <f t="shared" si="16"/>
        <v>0</v>
      </c>
      <c r="N67" s="12">
        <f t="shared" si="17"/>
        <v>0</v>
      </c>
      <c r="O67" s="41"/>
      <c r="P67" s="41"/>
      <c r="Q67" s="41"/>
      <c r="R67" s="41">
        <f t="shared" si="18"/>
        <v>0</v>
      </c>
      <c r="S67" s="41">
        <f t="shared" si="19"/>
        <v>0</v>
      </c>
      <c r="T67" s="41">
        <f t="shared" si="21"/>
        <v>0</v>
      </c>
      <c r="U67" s="42">
        <f t="shared" si="20"/>
        <v>0</v>
      </c>
      <c r="V67" s="13"/>
      <c r="W67" s="13"/>
      <c r="X67" s="13"/>
      <c r="Y67" s="13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95" customHeight="1" x14ac:dyDescent="0.2">
      <c r="A68" s="11">
        <v>61</v>
      </c>
      <c r="B68" s="12"/>
      <c r="C68" s="12"/>
      <c r="D68" s="12"/>
      <c r="E68" s="12"/>
      <c r="F68" s="12"/>
      <c r="G68" s="12"/>
      <c r="H68" s="12"/>
      <c r="I68" s="12">
        <f t="shared" si="12"/>
        <v>0</v>
      </c>
      <c r="J68" s="12">
        <f t="shared" si="13"/>
        <v>0</v>
      </c>
      <c r="K68" s="12">
        <f t="shared" si="14"/>
        <v>0</v>
      </c>
      <c r="L68" s="12">
        <f t="shared" si="15"/>
        <v>0</v>
      </c>
      <c r="M68" s="12">
        <f t="shared" si="16"/>
        <v>0</v>
      </c>
      <c r="N68" s="12">
        <f t="shared" si="17"/>
        <v>0</v>
      </c>
      <c r="O68" s="41"/>
      <c r="P68" s="41"/>
      <c r="Q68" s="41"/>
      <c r="R68" s="41">
        <f t="shared" si="18"/>
        <v>0</v>
      </c>
      <c r="S68" s="41">
        <f t="shared" si="19"/>
        <v>0</v>
      </c>
      <c r="T68" s="41">
        <f t="shared" si="21"/>
        <v>0</v>
      </c>
      <c r="U68" s="42">
        <f t="shared" si="20"/>
        <v>0</v>
      </c>
      <c r="V68" s="13"/>
      <c r="W68" s="13"/>
      <c r="X68" s="13"/>
      <c r="Y68" s="13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95" customHeight="1" x14ac:dyDescent="0.2">
      <c r="A69" s="11">
        <v>62</v>
      </c>
      <c r="B69" s="12"/>
      <c r="C69" s="12"/>
      <c r="D69" s="12"/>
      <c r="E69" s="12"/>
      <c r="F69" s="12"/>
      <c r="G69" s="12"/>
      <c r="H69" s="12"/>
      <c r="I69" s="12">
        <f t="shared" si="12"/>
        <v>0</v>
      </c>
      <c r="J69" s="12">
        <f t="shared" si="13"/>
        <v>0</v>
      </c>
      <c r="K69" s="12">
        <f t="shared" si="14"/>
        <v>0</v>
      </c>
      <c r="L69" s="12">
        <f t="shared" si="15"/>
        <v>0</v>
      </c>
      <c r="M69" s="12">
        <f t="shared" si="16"/>
        <v>0</v>
      </c>
      <c r="N69" s="12">
        <f t="shared" si="17"/>
        <v>0</v>
      </c>
      <c r="O69" s="41"/>
      <c r="P69" s="41"/>
      <c r="Q69" s="41"/>
      <c r="R69" s="41">
        <f t="shared" si="18"/>
        <v>0</v>
      </c>
      <c r="S69" s="41">
        <f t="shared" si="19"/>
        <v>0</v>
      </c>
      <c r="T69" s="41">
        <f t="shared" si="21"/>
        <v>0</v>
      </c>
      <c r="U69" s="42">
        <f t="shared" si="20"/>
        <v>0</v>
      </c>
      <c r="V69" s="13"/>
      <c r="W69" s="13"/>
      <c r="X69" s="13"/>
      <c r="Y69" s="13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95" customHeight="1" x14ac:dyDescent="0.2">
      <c r="A70" s="11">
        <v>63</v>
      </c>
      <c r="B70" s="12"/>
      <c r="C70" s="12"/>
      <c r="D70" s="12"/>
      <c r="E70" s="12"/>
      <c r="F70" s="12"/>
      <c r="G70" s="12"/>
      <c r="H70" s="12"/>
      <c r="I70" s="12">
        <f t="shared" si="12"/>
        <v>0</v>
      </c>
      <c r="J70" s="12">
        <f t="shared" si="13"/>
        <v>0</v>
      </c>
      <c r="K70" s="12">
        <f t="shared" si="14"/>
        <v>0</v>
      </c>
      <c r="L70" s="12">
        <f t="shared" si="15"/>
        <v>0</v>
      </c>
      <c r="M70" s="12">
        <f t="shared" si="16"/>
        <v>0</v>
      </c>
      <c r="N70" s="12">
        <f t="shared" si="17"/>
        <v>0</v>
      </c>
      <c r="O70" s="41"/>
      <c r="P70" s="41"/>
      <c r="Q70" s="41"/>
      <c r="R70" s="41">
        <f t="shared" si="18"/>
        <v>0</v>
      </c>
      <c r="S70" s="41">
        <f t="shared" si="19"/>
        <v>0</v>
      </c>
      <c r="T70" s="41">
        <f t="shared" si="21"/>
        <v>0</v>
      </c>
      <c r="U70" s="42">
        <f t="shared" si="20"/>
        <v>0</v>
      </c>
      <c r="V70" s="13"/>
      <c r="W70" s="13"/>
      <c r="X70" s="13"/>
      <c r="Y70" s="13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95" customHeight="1" x14ac:dyDescent="0.2">
      <c r="A71" s="11">
        <v>64</v>
      </c>
      <c r="B71" s="12"/>
      <c r="C71" s="12"/>
      <c r="D71" s="12"/>
      <c r="E71" s="12"/>
      <c r="F71" s="12"/>
      <c r="G71" s="12"/>
      <c r="H71" s="12"/>
      <c r="I71" s="12">
        <f t="shared" si="12"/>
        <v>0</v>
      </c>
      <c r="J71" s="12">
        <f t="shared" si="13"/>
        <v>0</v>
      </c>
      <c r="K71" s="12">
        <f t="shared" si="14"/>
        <v>0</v>
      </c>
      <c r="L71" s="12">
        <f t="shared" si="15"/>
        <v>0</v>
      </c>
      <c r="M71" s="12">
        <f t="shared" si="16"/>
        <v>0</v>
      </c>
      <c r="N71" s="12">
        <f t="shared" si="17"/>
        <v>0</v>
      </c>
      <c r="O71" s="41"/>
      <c r="P71" s="41"/>
      <c r="Q71" s="41"/>
      <c r="R71" s="41">
        <f t="shared" si="18"/>
        <v>0</v>
      </c>
      <c r="S71" s="41">
        <f t="shared" si="19"/>
        <v>0</v>
      </c>
      <c r="T71" s="41">
        <f t="shared" si="21"/>
        <v>0</v>
      </c>
      <c r="U71" s="42">
        <f t="shared" si="20"/>
        <v>0</v>
      </c>
      <c r="V71" s="13"/>
      <c r="W71" s="13"/>
      <c r="X71" s="13"/>
      <c r="Y71" s="13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95" customHeight="1" x14ac:dyDescent="0.2">
      <c r="A72" s="11">
        <v>65</v>
      </c>
      <c r="B72" s="12"/>
      <c r="C72" s="12"/>
      <c r="D72" s="12"/>
      <c r="E72" s="12"/>
      <c r="F72" s="12"/>
      <c r="G72" s="12"/>
      <c r="H72" s="12"/>
      <c r="I72" s="12">
        <f t="shared" ref="I72:I107" si="22">D72/D$2*D$5*I$5</f>
        <v>0</v>
      </c>
      <c r="J72" s="12">
        <f t="shared" ref="J72:J107" si="23">E72/E$2*E$5*J$5</f>
        <v>0</v>
      </c>
      <c r="K72" s="12">
        <f t="shared" ref="K72:K103" si="24">I72/MAX(I$8:I$107)*MAX(J$8:J$107)</f>
        <v>0</v>
      </c>
      <c r="L72" s="12">
        <f t="shared" ref="L72:L107" si="25">F72/F$2*F$5*L$5</f>
        <v>0</v>
      </c>
      <c r="M72" s="12">
        <f t="shared" ref="M72:M107" si="26">G72/G$2*G$5*M$5</f>
        <v>0</v>
      </c>
      <c r="N72" s="12">
        <f t="shared" ref="N72:N103" si="27">M72/MAX(M$8:M$107)*MAX(L$8:L$107)</f>
        <v>0</v>
      </c>
      <c r="O72" s="41"/>
      <c r="P72" s="41"/>
      <c r="Q72" s="41"/>
      <c r="R72" s="41">
        <f t="shared" ref="R72:R107" si="28">MAX(J72:K72)</f>
        <v>0</v>
      </c>
      <c r="S72" s="41">
        <f t="shared" ref="S72:S107" si="29">MAX(L72,N72)</f>
        <v>0</v>
      </c>
      <c r="T72" s="41">
        <f t="shared" si="21"/>
        <v>0</v>
      </c>
      <c r="U72" s="42">
        <f t="shared" ref="U72:U103" si="30">SUM(R72+O72,S72+P72,T72+Q72)-MIN(R72+O72,S72+P72,T72+Q72)</f>
        <v>0</v>
      </c>
      <c r="V72" s="13"/>
      <c r="W72" s="13"/>
      <c r="X72" s="13"/>
      <c r="Y72" s="13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95" customHeight="1" x14ac:dyDescent="0.2">
      <c r="A73" s="11">
        <v>66</v>
      </c>
      <c r="B73" s="12"/>
      <c r="C73" s="12"/>
      <c r="D73" s="12"/>
      <c r="E73" s="12"/>
      <c r="F73" s="12"/>
      <c r="G73" s="12"/>
      <c r="H73" s="12"/>
      <c r="I73" s="12">
        <f t="shared" si="22"/>
        <v>0</v>
      </c>
      <c r="J73" s="12">
        <f t="shared" si="23"/>
        <v>0</v>
      </c>
      <c r="K73" s="12">
        <f t="shared" si="24"/>
        <v>0</v>
      </c>
      <c r="L73" s="12">
        <f t="shared" si="25"/>
        <v>0</v>
      </c>
      <c r="M73" s="12">
        <f t="shared" si="26"/>
        <v>0</v>
      </c>
      <c r="N73" s="12">
        <f t="shared" si="27"/>
        <v>0</v>
      </c>
      <c r="O73" s="41"/>
      <c r="P73" s="41"/>
      <c r="Q73" s="41"/>
      <c r="R73" s="41">
        <f t="shared" si="28"/>
        <v>0</v>
      </c>
      <c r="S73" s="41">
        <f t="shared" si="29"/>
        <v>0</v>
      </c>
      <c r="T73" s="41">
        <f t="shared" si="21"/>
        <v>0</v>
      </c>
      <c r="U73" s="42">
        <f t="shared" si="30"/>
        <v>0</v>
      </c>
      <c r="V73" s="13"/>
      <c r="W73" s="13"/>
      <c r="X73" s="13"/>
      <c r="Y73" s="13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95" customHeight="1" x14ac:dyDescent="0.2">
      <c r="A74" s="11">
        <v>67</v>
      </c>
      <c r="B74" s="12"/>
      <c r="C74" s="12"/>
      <c r="D74" s="12"/>
      <c r="E74" s="12"/>
      <c r="F74" s="12"/>
      <c r="G74" s="12"/>
      <c r="H74" s="12"/>
      <c r="I74" s="12">
        <f t="shared" si="22"/>
        <v>0</v>
      </c>
      <c r="J74" s="12">
        <f t="shared" si="23"/>
        <v>0</v>
      </c>
      <c r="K74" s="12">
        <f t="shared" si="24"/>
        <v>0</v>
      </c>
      <c r="L74" s="12">
        <f t="shared" si="25"/>
        <v>0</v>
      </c>
      <c r="M74" s="12">
        <f t="shared" si="26"/>
        <v>0</v>
      </c>
      <c r="N74" s="12">
        <f t="shared" si="27"/>
        <v>0</v>
      </c>
      <c r="O74" s="41"/>
      <c r="P74" s="41"/>
      <c r="Q74" s="41"/>
      <c r="R74" s="41">
        <f t="shared" si="28"/>
        <v>0</v>
      </c>
      <c r="S74" s="41">
        <f t="shared" si="29"/>
        <v>0</v>
      </c>
      <c r="T74" s="41">
        <f t="shared" si="21"/>
        <v>0</v>
      </c>
      <c r="U74" s="42">
        <f t="shared" si="30"/>
        <v>0</v>
      </c>
      <c r="V74" s="13"/>
      <c r="W74" s="13"/>
      <c r="X74" s="13"/>
      <c r="Y74" s="13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95" customHeight="1" x14ac:dyDescent="0.2">
      <c r="A75" s="11">
        <v>68</v>
      </c>
      <c r="B75" s="12"/>
      <c r="C75" s="12"/>
      <c r="D75" s="12"/>
      <c r="E75" s="12"/>
      <c r="F75" s="12"/>
      <c r="G75" s="12"/>
      <c r="H75" s="12"/>
      <c r="I75" s="12">
        <f t="shared" si="22"/>
        <v>0</v>
      </c>
      <c r="J75" s="12">
        <f t="shared" si="23"/>
        <v>0</v>
      </c>
      <c r="K75" s="12">
        <f t="shared" si="24"/>
        <v>0</v>
      </c>
      <c r="L75" s="12">
        <f t="shared" si="25"/>
        <v>0</v>
      </c>
      <c r="M75" s="12">
        <f t="shared" si="26"/>
        <v>0</v>
      </c>
      <c r="N75" s="12">
        <f t="shared" si="27"/>
        <v>0</v>
      </c>
      <c r="O75" s="41"/>
      <c r="P75" s="41"/>
      <c r="Q75" s="41"/>
      <c r="R75" s="41">
        <f t="shared" si="28"/>
        <v>0</v>
      </c>
      <c r="S75" s="41">
        <f t="shared" si="29"/>
        <v>0</v>
      </c>
      <c r="T75" s="41">
        <f t="shared" si="21"/>
        <v>0</v>
      </c>
      <c r="U75" s="42">
        <f t="shared" si="30"/>
        <v>0</v>
      </c>
      <c r="V75" s="13"/>
      <c r="W75" s="13"/>
      <c r="X75" s="13"/>
      <c r="Y75" s="13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95" customHeight="1" x14ac:dyDescent="0.2">
      <c r="A76" s="11">
        <v>69</v>
      </c>
      <c r="B76" s="12"/>
      <c r="C76" s="12"/>
      <c r="D76" s="12"/>
      <c r="E76" s="12"/>
      <c r="F76" s="12"/>
      <c r="G76" s="12"/>
      <c r="H76" s="12"/>
      <c r="I76" s="12">
        <f t="shared" si="22"/>
        <v>0</v>
      </c>
      <c r="J76" s="12">
        <f t="shared" si="23"/>
        <v>0</v>
      </c>
      <c r="K76" s="12">
        <f t="shared" si="24"/>
        <v>0</v>
      </c>
      <c r="L76" s="12">
        <f t="shared" si="25"/>
        <v>0</v>
      </c>
      <c r="M76" s="12">
        <f t="shared" si="26"/>
        <v>0</v>
      </c>
      <c r="N76" s="12">
        <f t="shared" si="27"/>
        <v>0</v>
      </c>
      <c r="O76" s="41"/>
      <c r="P76" s="41"/>
      <c r="Q76" s="41"/>
      <c r="R76" s="41">
        <f t="shared" si="28"/>
        <v>0</v>
      </c>
      <c r="S76" s="41">
        <f t="shared" si="29"/>
        <v>0</v>
      </c>
      <c r="T76" s="41">
        <f t="shared" si="21"/>
        <v>0</v>
      </c>
      <c r="U76" s="42">
        <f t="shared" si="30"/>
        <v>0</v>
      </c>
      <c r="V76" s="13"/>
      <c r="W76" s="13"/>
      <c r="X76" s="13"/>
      <c r="Y76" s="13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95" customHeight="1" x14ac:dyDescent="0.2">
      <c r="A77" s="11">
        <v>70</v>
      </c>
      <c r="B77" s="12"/>
      <c r="C77" s="12"/>
      <c r="D77" s="12"/>
      <c r="E77" s="12"/>
      <c r="F77" s="12"/>
      <c r="G77" s="12"/>
      <c r="H77" s="12"/>
      <c r="I77" s="12">
        <f t="shared" si="22"/>
        <v>0</v>
      </c>
      <c r="J77" s="12">
        <f t="shared" si="23"/>
        <v>0</v>
      </c>
      <c r="K77" s="12">
        <f t="shared" si="24"/>
        <v>0</v>
      </c>
      <c r="L77" s="12">
        <f t="shared" si="25"/>
        <v>0</v>
      </c>
      <c r="M77" s="12">
        <f t="shared" si="26"/>
        <v>0</v>
      </c>
      <c r="N77" s="12">
        <f t="shared" si="27"/>
        <v>0</v>
      </c>
      <c r="O77" s="41"/>
      <c r="P77" s="41"/>
      <c r="Q77" s="41"/>
      <c r="R77" s="41">
        <f t="shared" si="28"/>
        <v>0</v>
      </c>
      <c r="S77" s="41">
        <f t="shared" si="29"/>
        <v>0</v>
      </c>
      <c r="T77" s="41">
        <f t="shared" si="21"/>
        <v>0</v>
      </c>
      <c r="U77" s="42">
        <f t="shared" si="30"/>
        <v>0</v>
      </c>
      <c r="V77" s="13"/>
      <c r="W77" s="13"/>
      <c r="X77" s="13"/>
      <c r="Y77" s="13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95" customHeight="1" x14ac:dyDescent="0.2">
      <c r="A78" s="11">
        <v>71</v>
      </c>
      <c r="B78" s="12"/>
      <c r="C78" s="12"/>
      <c r="D78" s="12"/>
      <c r="E78" s="12"/>
      <c r="F78" s="12"/>
      <c r="G78" s="12"/>
      <c r="H78" s="12"/>
      <c r="I78" s="12">
        <f t="shared" si="22"/>
        <v>0</v>
      </c>
      <c r="J78" s="12">
        <f t="shared" si="23"/>
        <v>0</v>
      </c>
      <c r="K78" s="12">
        <f t="shared" si="24"/>
        <v>0</v>
      </c>
      <c r="L78" s="12">
        <f t="shared" si="25"/>
        <v>0</v>
      </c>
      <c r="M78" s="12">
        <f t="shared" si="26"/>
        <v>0</v>
      </c>
      <c r="N78" s="12">
        <f t="shared" si="27"/>
        <v>0</v>
      </c>
      <c r="O78" s="41"/>
      <c r="P78" s="41"/>
      <c r="Q78" s="41"/>
      <c r="R78" s="41">
        <f t="shared" si="28"/>
        <v>0</v>
      </c>
      <c r="S78" s="41">
        <f t="shared" si="29"/>
        <v>0</v>
      </c>
      <c r="T78" s="41">
        <f t="shared" si="21"/>
        <v>0</v>
      </c>
      <c r="U78" s="42">
        <f t="shared" si="30"/>
        <v>0</v>
      </c>
      <c r="V78" s="13"/>
      <c r="W78" s="13"/>
      <c r="X78" s="13"/>
      <c r="Y78" s="13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95" customHeight="1" x14ac:dyDescent="0.2">
      <c r="A79" s="11">
        <v>72</v>
      </c>
      <c r="B79" s="12"/>
      <c r="C79" s="12"/>
      <c r="D79" s="12"/>
      <c r="E79" s="12"/>
      <c r="F79" s="12"/>
      <c r="G79" s="12"/>
      <c r="H79" s="12"/>
      <c r="I79" s="12">
        <f t="shared" si="22"/>
        <v>0</v>
      </c>
      <c r="J79" s="12">
        <f t="shared" si="23"/>
        <v>0</v>
      </c>
      <c r="K79" s="12">
        <f t="shared" si="24"/>
        <v>0</v>
      </c>
      <c r="L79" s="12">
        <f t="shared" si="25"/>
        <v>0</v>
      </c>
      <c r="M79" s="12">
        <f t="shared" si="26"/>
        <v>0</v>
      </c>
      <c r="N79" s="12">
        <f t="shared" si="27"/>
        <v>0</v>
      </c>
      <c r="O79" s="41"/>
      <c r="P79" s="41"/>
      <c r="Q79" s="41"/>
      <c r="R79" s="41">
        <f t="shared" si="28"/>
        <v>0</v>
      </c>
      <c r="S79" s="41">
        <f t="shared" si="29"/>
        <v>0</v>
      </c>
      <c r="T79" s="41">
        <f t="shared" si="21"/>
        <v>0</v>
      </c>
      <c r="U79" s="42">
        <f t="shared" si="30"/>
        <v>0</v>
      </c>
      <c r="V79" s="13"/>
      <c r="W79" s="13"/>
      <c r="X79" s="13"/>
      <c r="Y79" s="13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.95" customHeight="1" x14ac:dyDescent="0.2">
      <c r="A80" s="11">
        <v>73</v>
      </c>
      <c r="B80" s="12"/>
      <c r="C80" s="12"/>
      <c r="D80" s="12"/>
      <c r="E80" s="12"/>
      <c r="F80" s="12"/>
      <c r="G80" s="12"/>
      <c r="H80" s="12"/>
      <c r="I80" s="12">
        <f t="shared" si="22"/>
        <v>0</v>
      </c>
      <c r="J80" s="12">
        <f t="shared" si="23"/>
        <v>0</v>
      </c>
      <c r="K80" s="12">
        <f t="shared" si="24"/>
        <v>0</v>
      </c>
      <c r="L80" s="12">
        <f t="shared" si="25"/>
        <v>0</v>
      </c>
      <c r="M80" s="12">
        <f t="shared" si="26"/>
        <v>0</v>
      </c>
      <c r="N80" s="12">
        <f t="shared" si="27"/>
        <v>0</v>
      </c>
      <c r="O80" s="41"/>
      <c r="P80" s="41"/>
      <c r="Q80" s="41"/>
      <c r="R80" s="41">
        <f t="shared" si="28"/>
        <v>0</v>
      </c>
      <c r="S80" s="41">
        <f t="shared" si="29"/>
        <v>0</v>
      </c>
      <c r="T80" s="41">
        <f t="shared" si="21"/>
        <v>0</v>
      </c>
      <c r="U80" s="42">
        <f t="shared" si="30"/>
        <v>0</v>
      </c>
      <c r="V80" s="13"/>
      <c r="W80" s="13"/>
      <c r="X80" s="13"/>
      <c r="Y80" s="13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2.95" customHeight="1" x14ac:dyDescent="0.2">
      <c r="A81" s="11">
        <v>74</v>
      </c>
      <c r="B81" s="12"/>
      <c r="C81" s="12"/>
      <c r="D81" s="12"/>
      <c r="E81" s="12"/>
      <c r="F81" s="12"/>
      <c r="G81" s="12"/>
      <c r="H81" s="12"/>
      <c r="I81" s="12">
        <f t="shared" si="22"/>
        <v>0</v>
      </c>
      <c r="J81" s="12">
        <f t="shared" si="23"/>
        <v>0</v>
      </c>
      <c r="K81" s="12">
        <f t="shared" si="24"/>
        <v>0</v>
      </c>
      <c r="L81" s="12">
        <f t="shared" si="25"/>
        <v>0</v>
      </c>
      <c r="M81" s="12">
        <f t="shared" si="26"/>
        <v>0</v>
      </c>
      <c r="N81" s="12">
        <f t="shared" si="27"/>
        <v>0</v>
      </c>
      <c r="O81" s="41"/>
      <c r="P81" s="41"/>
      <c r="Q81" s="41"/>
      <c r="R81" s="41">
        <f t="shared" si="28"/>
        <v>0</v>
      </c>
      <c r="S81" s="41">
        <f t="shared" si="29"/>
        <v>0</v>
      </c>
      <c r="T81" s="41">
        <f t="shared" si="21"/>
        <v>0</v>
      </c>
      <c r="U81" s="42">
        <f t="shared" si="30"/>
        <v>0</v>
      </c>
      <c r="V81" s="13"/>
      <c r="W81" s="13"/>
      <c r="X81" s="13"/>
      <c r="Y81" s="13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2.95" customHeight="1" x14ac:dyDescent="0.2">
      <c r="A82" s="11">
        <v>75</v>
      </c>
      <c r="B82" s="12"/>
      <c r="C82" s="12"/>
      <c r="D82" s="12"/>
      <c r="E82" s="12"/>
      <c r="F82" s="12"/>
      <c r="G82" s="12"/>
      <c r="H82" s="12"/>
      <c r="I82" s="12">
        <f t="shared" si="22"/>
        <v>0</v>
      </c>
      <c r="J82" s="12">
        <f t="shared" si="23"/>
        <v>0</v>
      </c>
      <c r="K82" s="12">
        <f t="shared" si="24"/>
        <v>0</v>
      </c>
      <c r="L82" s="12">
        <f t="shared" si="25"/>
        <v>0</v>
      </c>
      <c r="M82" s="12">
        <f t="shared" si="26"/>
        <v>0</v>
      </c>
      <c r="N82" s="12">
        <f t="shared" si="27"/>
        <v>0</v>
      </c>
      <c r="O82" s="41"/>
      <c r="P82" s="41"/>
      <c r="Q82" s="41"/>
      <c r="R82" s="41">
        <f t="shared" si="28"/>
        <v>0</v>
      </c>
      <c r="S82" s="41">
        <f t="shared" si="29"/>
        <v>0</v>
      </c>
      <c r="T82" s="41">
        <f t="shared" si="21"/>
        <v>0</v>
      </c>
      <c r="U82" s="42">
        <f t="shared" si="30"/>
        <v>0</v>
      </c>
      <c r="V82" s="13"/>
      <c r="W82" s="13"/>
      <c r="X82" s="13"/>
      <c r="Y82" s="13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2.95" customHeight="1" x14ac:dyDescent="0.2">
      <c r="A83" s="11">
        <v>76</v>
      </c>
      <c r="B83" s="12"/>
      <c r="C83" s="12"/>
      <c r="D83" s="12"/>
      <c r="E83" s="12"/>
      <c r="F83" s="12"/>
      <c r="G83" s="12"/>
      <c r="H83" s="12"/>
      <c r="I83" s="12">
        <f t="shared" si="22"/>
        <v>0</v>
      </c>
      <c r="J83" s="12">
        <f t="shared" si="23"/>
        <v>0</v>
      </c>
      <c r="K83" s="12">
        <f t="shared" si="24"/>
        <v>0</v>
      </c>
      <c r="L83" s="12">
        <f t="shared" si="25"/>
        <v>0</v>
      </c>
      <c r="M83" s="12">
        <f t="shared" si="26"/>
        <v>0</v>
      </c>
      <c r="N83" s="12">
        <f t="shared" si="27"/>
        <v>0</v>
      </c>
      <c r="O83" s="41"/>
      <c r="P83" s="41"/>
      <c r="Q83" s="41"/>
      <c r="R83" s="41">
        <f t="shared" si="28"/>
        <v>0</v>
      </c>
      <c r="S83" s="41">
        <f t="shared" si="29"/>
        <v>0</v>
      </c>
      <c r="T83" s="41">
        <f t="shared" si="21"/>
        <v>0</v>
      </c>
      <c r="U83" s="42">
        <f t="shared" si="30"/>
        <v>0</v>
      </c>
      <c r="V83" s="13"/>
      <c r="W83" s="13"/>
      <c r="X83" s="13"/>
      <c r="Y83" s="13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95" customHeight="1" x14ac:dyDescent="0.2">
      <c r="A84" s="11">
        <v>77</v>
      </c>
      <c r="B84" s="12"/>
      <c r="C84" s="12"/>
      <c r="D84" s="12"/>
      <c r="E84" s="12"/>
      <c r="F84" s="12"/>
      <c r="G84" s="12"/>
      <c r="H84" s="12"/>
      <c r="I84" s="12">
        <f t="shared" si="22"/>
        <v>0</v>
      </c>
      <c r="J84" s="12">
        <f t="shared" si="23"/>
        <v>0</v>
      </c>
      <c r="K84" s="12">
        <f t="shared" si="24"/>
        <v>0</v>
      </c>
      <c r="L84" s="12">
        <f t="shared" si="25"/>
        <v>0</v>
      </c>
      <c r="M84" s="12">
        <f t="shared" si="26"/>
        <v>0</v>
      </c>
      <c r="N84" s="12">
        <f t="shared" si="27"/>
        <v>0</v>
      </c>
      <c r="O84" s="41"/>
      <c r="P84" s="41"/>
      <c r="Q84" s="41"/>
      <c r="R84" s="41">
        <f t="shared" si="28"/>
        <v>0</v>
      </c>
      <c r="S84" s="41">
        <f t="shared" si="29"/>
        <v>0</v>
      </c>
      <c r="T84" s="41">
        <f t="shared" ref="T84:T107" si="31">H84/H$2*H$5*T$5</f>
        <v>0</v>
      </c>
      <c r="U84" s="42">
        <f t="shared" si="30"/>
        <v>0</v>
      </c>
      <c r="V84" s="13"/>
      <c r="W84" s="13"/>
      <c r="X84" s="13"/>
      <c r="Y84" s="13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95" customHeight="1" x14ac:dyDescent="0.2">
      <c r="A85" s="11">
        <v>78</v>
      </c>
      <c r="B85" s="12"/>
      <c r="C85" s="12"/>
      <c r="D85" s="12"/>
      <c r="E85" s="12"/>
      <c r="F85" s="12"/>
      <c r="G85" s="12"/>
      <c r="H85" s="12"/>
      <c r="I85" s="12">
        <f t="shared" si="22"/>
        <v>0</v>
      </c>
      <c r="J85" s="12">
        <f t="shared" si="23"/>
        <v>0</v>
      </c>
      <c r="K85" s="12">
        <f t="shared" si="24"/>
        <v>0</v>
      </c>
      <c r="L85" s="12">
        <f t="shared" si="25"/>
        <v>0</v>
      </c>
      <c r="M85" s="12">
        <f t="shared" si="26"/>
        <v>0</v>
      </c>
      <c r="N85" s="12">
        <f t="shared" si="27"/>
        <v>0</v>
      </c>
      <c r="O85" s="41"/>
      <c r="P85" s="41"/>
      <c r="Q85" s="41"/>
      <c r="R85" s="41">
        <f t="shared" si="28"/>
        <v>0</v>
      </c>
      <c r="S85" s="41">
        <f t="shared" si="29"/>
        <v>0</v>
      </c>
      <c r="T85" s="41">
        <f t="shared" si="31"/>
        <v>0</v>
      </c>
      <c r="U85" s="42">
        <f t="shared" si="30"/>
        <v>0</v>
      </c>
      <c r="V85" s="13"/>
      <c r="W85" s="13"/>
      <c r="X85" s="13"/>
      <c r="Y85" s="13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95" customHeight="1" x14ac:dyDescent="0.2">
      <c r="A86" s="11">
        <v>79</v>
      </c>
      <c r="B86" s="12"/>
      <c r="C86" s="12"/>
      <c r="D86" s="12"/>
      <c r="E86" s="12"/>
      <c r="F86" s="12"/>
      <c r="G86" s="12"/>
      <c r="H86" s="12"/>
      <c r="I86" s="12">
        <f t="shared" si="22"/>
        <v>0</v>
      </c>
      <c r="J86" s="12">
        <f t="shared" si="23"/>
        <v>0</v>
      </c>
      <c r="K86" s="12">
        <f t="shared" si="24"/>
        <v>0</v>
      </c>
      <c r="L86" s="12">
        <f t="shared" si="25"/>
        <v>0</v>
      </c>
      <c r="M86" s="12">
        <f t="shared" si="26"/>
        <v>0</v>
      </c>
      <c r="N86" s="12">
        <f t="shared" si="27"/>
        <v>0</v>
      </c>
      <c r="O86" s="41"/>
      <c r="P86" s="41"/>
      <c r="Q86" s="41"/>
      <c r="R86" s="41">
        <f t="shared" si="28"/>
        <v>0</v>
      </c>
      <c r="S86" s="41">
        <f t="shared" si="29"/>
        <v>0</v>
      </c>
      <c r="T86" s="41">
        <f t="shared" si="31"/>
        <v>0</v>
      </c>
      <c r="U86" s="42">
        <f t="shared" si="30"/>
        <v>0</v>
      </c>
      <c r="V86" s="13"/>
      <c r="W86" s="13"/>
      <c r="X86" s="13"/>
      <c r="Y86" s="13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95" customHeight="1" x14ac:dyDescent="0.2">
      <c r="A87" s="11">
        <v>80</v>
      </c>
      <c r="B87" s="12"/>
      <c r="C87" s="12"/>
      <c r="D87" s="12"/>
      <c r="E87" s="12"/>
      <c r="F87" s="12"/>
      <c r="G87" s="12"/>
      <c r="H87" s="12"/>
      <c r="I87" s="12">
        <f t="shared" si="22"/>
        <v>0</v>
      </c>
      <c r="J87" s="12">
        <f t="shared" si="23"/>
        <v>0</v>
      </c>
      <c r="K87" s="12">
        <f t="shared" si="24"/>
        <v>0</v>
      </c>
      <c r="L87" s="12">
        <f t="shared" si="25"/>
        <v>0</v>
      </c>
      <c r="M87" s="12">
        <f t="shared" si="26"/>
        <v>0</v>
      </c>
      <c r="N87" s="12">
        <f t="shared" si="27"/>
        <v>0</v>
      </c>
      <c r="O87" s="41"/>
      <c r="P87" s="41"/>
      <c r="Q87" s="41"/>
      <c r="R87" s="41">
        <f t="shared" si="28"/>
        <v>0</v>
      </c>
      <c r="S87" s="41">
        <f t="shared" si="29"/>
        <v>0</v>
      </c>
      <c r="T87" s="41">
        <f t="shared" si="31"/>
        <v>0</v>
      </c>
      <c r="U87" s="42">
        <f t="shared" si="30"/>
        <v>0</v>
      </c>
      <c r="V87" s="13"/>
      <c r="W87" s="13"/>
      <c r="X87" s="13"/>
      <c r="Y87" s="13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95" customHeight="1" x14ac:dyDescent="0.2">
      <c r="A88" s="11">
        <v>81</v>
      </c>
      <c r="B88" s="12"/>
      <c r="C88" s="12"/>
      <c r="D88" s="12"/>
      <c r="E88" s="12"/>
      <c r="F88" s="12"/>
      <c r="G88" s="12"/>
      <c r="H88" s="12"/>
      <c r="I88" s="12">
        <f t="shared" si="22"/>
        <v>0</v>
      </c>
      <c r="J88" s="12">
        <f t="shared" si="23"/>
        <v>0</v>
      </c>
      <c r="K88" s="12">
        <f t="shared" si="24"/>
        <v>0</v>
      </c>
      <c r="L88" s="12">
        <f t="shared" si="25"/>
        <v>0</v>
      </c>
      <c r="M88" s="12">
        <f t="shared" si="26"/>
        <v>0</v>
      </c>
      <c r="N88" s="12">
        <f t="shared" si="27"/>
        <v>0</v>
      </c>
      <c r="O88" s="41"/>
      <c r="P88" s="41"/>
      <c r="Q88" s="41"/>
      <c r="R88" s="41">
        <f t="shared" si="28"/>
        <v>0</v>
      </c>
      <c r="S88" s="41">
        <f t="shared" si="29"/>
        <v>0</v>
      </c>
      <c r="T88" s="41">
        <f t="shared" si="31"/>
        <v>0</v>
      </c>
      <c r="U88" s="42">
        <f t="shared" si="30"/>
        <v>0</v>
      </c>
      <c r="V88" s="13"/>
      <c r="W88" s="13"/>
      <c r="X88" s="13"/>
      <c r="Y88" s="13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95" customHeight="1" x14ac:dyDescent="0.2">
      <c r="A89" s="11">
        <v>82</v>
      </c>
      <c r="B89" s="12"/>
      <c r="C89" s="12"/>
      <c r="D89" s="12"/>
      <c r="E89" s="12"/>
      <c r="F89" s="12"/>
      <c r="G89" s="12"/>
      <c r="H89" s="12"/>
      <c r="I89" s="12">
        <f t="shared" si="22"/>
        <v>0</v>
      </c>
      <c r="J89" s="12">
        <f t="shared" si="23"/>
        <v>0</v>
      </c>
      <c r="K89" s="12">
        <f t="shared" si="24"/>
        <v>0</v>
      </c>
      <c r="L89" s="12">
        <f t="shared" si="25"/>
        <v>0</v>
      </c>
      <c r="M89" s="12">
        <f t="shared" si="26"/>
        <v>0</v>
      </c>
      <c r="N89" s="12">
        <f t="shared" si="27"/>
        <v>0</v>
      </c>
      <c r="O89" s="41"/>
      <c r="P89" s="41"/>
      <c r="Q89" s="41"/>
      <c r="R89" s="41">
        <f t="shared" si="28"/>
        <v>0</v>
      </c>
      <c r="S89" s="41">
        <f t="shared" si="29"/>
        <v>0</v>
      </c>
      <c r="T89" s="41">
        <f t="shared" si="31"/>
        <v>0</v>
      </c>
      <c r="U89" s="42">
        <f t="shared" si="30"/>
        <v>0</v>
      </c>
      <c r="V89" s="13"/>
      <c r="W89" s="13"/>
      <c r="X89" s="13"/>
      <c r="Y89" s="13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95" customHeight="1" x14ac:dyDescent="0.2">
      <c r="A90" s="11">
        <v>83</v>
      </c>
      <c r="B90" s="12"/>
      <c r="C90" s="12"/>
      <c r="D90" s="12"/>
      <c r="E90" s="12"/>
      <c r="F90" s="12"/>
      <c r="G90" s="12"/>
      <c r="H90" s="12"/>
      <c r="I90" s="12">
        <f t="shared" si="22"/>
        <v>0</v>
      </c>
      <c r="J90" s="12">
        <f t="shared" si="23"/>
        <v>0</v>
      </c>
      <c r="K90" s="12">
        <f t="shared" si="24"/>
        <v>0</v>
      </c>
      <c r="L90" s="12">
        <f t="shared" si="25"/>
        <v>0</v>
      </c>
      <c r="M90" s="12">
        <f t="shared" si="26"/>
        <v>0</v>
      </c>
      <c r="N90" s="12">
        <f t="shared" si="27"/>
        <v>0</v>
      </c>
      <c r="O90" s="41"/>
      <c r="P90" s="41"/>
      <c r="Q90" s="41"/>
      <c r="R90" s="41">
        <f t="shared" si="28"/>
        <v>0</v>
      </c>
      <c r="S90" s="41">
        <f t="shared" si="29"/>
        <v>0</v>
      </c>
      <c r="T90" s="41">
        <f t="shared" si="31"/>
        <v>0</v>
      </c>
      <c r="U90" s="42">
        <f t="shared" si="30"/>
        <v>0</v>
      </c>
      <c r="V90" s="13"/>
      <c r="W90" s="13"/>
      <c r="X90" s="13"/>
      <c r="Y90" s="13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95" customHeight="1" x14ac:dyDescent="0.2">
      <c r="A91" s="11">
        <v>84</v>
      </c>
      <c r="B91" s="12"/>
      <c r="C91" s="12"/>
      <c r="D91" s="12"/>
      <c r="E91" s="12"/>
      <c r="F91" s="12"/>
      <c r="G91" s="12"/>
      <c r="H91" s="12"/>
      <c r="I91" s="12">
        <f t="shared" si="22"/>
        <v>0</v>
      </c>
      <c r="J91" s="12">
        <f t="shared" si="23"/>
        <v>0</v>
      </c>
      <c r="K91" s="12">
        <f t="shared" si="24"/>
        <v>0</v>
      </c>
      <c r="L91" s="12">
        <f t="shared" si="25"/>
        <v>0</v>
      </c>
      <c r="M91" s="12">
        <f t="shared" si="26"/>
        <v>0</v>
      </c>
      <c r="N91" s="12">
        <f t="shared" si="27"/>
        <v>0</v>
      </c>
      <c r="O91" s="41"/>
      <c r="P91" s="41"/>
      <c r="Q91" s="41"/>
      <c r="R91" s="41">
        <f t="shared" si="28"/>
        <v>0</v>
      </c>
      <c r="S91" s="41">
        <f t="shared" si="29"/>
        <v>0</v>
      </c>
      <c r="T91" s="41">
        <f t="shared" si="31"/>
        <v>0</v>
      </c>
      <c r="U91" s="42">
        <f t="shared" si="30"/>
        <v>0</v>
      </c>
      <c r="V91" s="13"/>
      <c r="W91" s="13"/>
      <c r="X91" s="13"/>
      <c r="Y91" s="13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95" customHeight="1" x14ac:dyDescent="0.2">
      <c r="A92" s="11">
        <v>85</v>
      </c>
      <c r="B92" s="12"/>
      <c r="C92" s="12"/>
      <c r="D92" s="12"/>
      <c r="E92" s="12"/>
      <c r="F92" s="12"/>
      <c r="G92" s="12"/>
      <c r="H92" s="12"/>
      <c r="I92" s="12">
        <f t="shared" si="22"/>
        <v>0</v>
      </c>
      <c r="J92" s="12">
        <f t="shared" si="23"/>
        <v>0</v>
      </c>
      <c r="K92" s="12">
        <f t="shared" si="24"/>
        <v>0</v>
      </c>
      <c r="L92" s="12">
        <f t="shared" si="25"/>
        <v>0</v>
      </c>
      <c r="M92" s="12">
        <f t="shared" si="26"/>
        <v>0</v>
      </c>
      <c r="N92" s="12">
        <f t="shared" si="27"/>
        <v>0</v>
      </c>
      <c r="O92" s="41"/>
      <c r="P92" s="41"/>
      <c r="Q92" s="41"/>
      <c r="R92" s="41">
        <f t="shared" si="28"/>
        <v>0</v>
      </c>
      <c r="S92" s="41">
        <f t="shared" si="29"/>
        <v>0</v>
      </c>
      <c r="T92" s="41">
        <f t="shared" si="31"/>
        <v>0</v>
      </c>
      <c r="U92" s="42">
        <f t="shared" si="30"/>
        <v>0</v>
      </c>
      <c r="V92" s="13"/>
      <c r="W92" s="13"/>
      <c r="X92" s="13"/>
      <c r="Y92" s="13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95" customHeight="1" x14ac:dyDescent="0.2">
      <c r="A93" s="11">
        <v>86</v>
      </c>
      <c r="B93" s="12"/>
      <c r="C93" s="12"/>
      <c r="D93" s="12"/>
      <c r="E93" s="12"/>
      <c r="F93" s="12"/>
      <c r="G93" s="12"/>
      <c r="H93" s="12"/>
      <c r="I93" s="12">
        <f t="shared" si="22"/>
        <v>0</v>
      </c>
      <c r="J93" s="12">
        <f t="shared" si="23"/>
        <v>0</v>
      </c>
      <c r="K93" s="12">
        <f t="shared" si="24"/>
        <v>0</v>
      </c>
      <c r="L93" s="12">
        <f t="shared" si="25"/>
        <v>0</v>
      </c>
      <c r="M93" s="12">
        <f t="shared" si="26"/>
        <v>0</v>
      </c>
      <c r="N93" s="12">
        <f t="shared" si="27"/>
        <v>0</v>
      </c>
      <c r="O93" s="41"/>
      <c r="P93" s="41"/>
      <c r="Q93" s="41"/>
      <c r="R93" s="41">
        <f t="shared" si="28"/>
        <v>0</v>
      </c>
      <c r="S93" s="41">
        <f t="shared" si="29"/>
        <v>0</v>
      </c>
      <c r="T93" s="41">
        <f t="shared" si="31"/>
        <v>0</v>
      </c>
      <c r="U93" s="42">
        <f t="shared" si="30"/>
        <v>0</v>
      </c>
      <c r="V93" s="13"/>
      <c r="W93" s="13"/>
      <c r="X93" s="13"/>
      <c r="Y93" s="13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95" customHeight="1" x14ac:dyDescent="0.2">
      <c r="A94" s="11">
        <v>87</v>
      </c>
      <c r="B94" s="12"/>
      <c r="C94" s="12"/>
      <c r="D94" s="12"/>
      <c r="E94" s="12"/>
      <c r="F94" s="12"/>
      <c r="G94" s="12"/>
      <c r="H94" s="12"/>
      <c r="I94" s="12">
        <f t="shared" si="22"/>
        <v>0</v>
      </c>
      <c r="J94" s="12">
        <f t="shared" si="23"/>
        <v>0</v>
      </c>
      <c r="K94" s="12">
        <f t="shared" si="24"/>
        <v>0</v>
      </c>
      <c r="L94" s="12">
        <f t="shared" si="25"/>
        <v>0</v>
      </c>
      <c r="M94" s="12">
        <f t="shared" si="26"/>
        <v>0</v>
      </c>
      <c r="N94" s="12">
        <f t="shared" si="27"/>
        <v>0</v>
      </c>
      <c r="O94" s="41"/>
      <c r="P94" s="41"/>
      <c r="Q94" s="41"/>
      <c r="R94" s="41">
        <f t="shared" si="28"/>
        <v>0</v>
      </c>
      <c r="S94" s="41">
        <f t="shared" si="29"/>
        <v>0</v>
      </c>
      <c r="T94" s="41">
        <f t="shared" si="31"/>
        <v>0</v>
      </c>
      <c r="U94" s="42">
        <f t="shared" si="30"/>
        <v>0</v>
      </c>
      <c r="V94" s="13"/>
      <c r="W94" s="13"/>
      <c r="X94" s="13"/>
      <c r="Y94" s="13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95" customHeight="1" x14ac:dyDescent="0.2">
      <c r="A95" s="11">
        <v>88</v>
      </c>
      <c r="B95" s="12"/>
      <c r="C95" s="12"/>
      <c r="D95" s="12"/>
      <c r="E95" s="12"/>
      <c r="F95" s="12"/>
      <c r="G95" s="12"/>
      <c r="H95" s="12"/>
      <c r="I95" s="12">
        <f t="shared" si="22"/>
        <v>0</v>
      </c>
      <c r="J95" s="12">
        <f t="shared" si="23"/>
        <v>0</v>
      </c>
      <c r="K95" s="12">
        <f t="shared" si="24"/>
        <v>0</v>
      </c>
      <c r="L95" s="12">
        <f t="shared" si="25"/>
        <v>0</v>
      </c>
      <c r="M95" s="12">
        <f t="shared" si="26"/>
        <v>0</v>
      </c>
      <c r="N95" s="12">
        <f t="shared" si="27"/>
        <v>0</v>
      </c>
      <c r="O95" s="41"/>
      <c r="P95" s="41"/>
      <c r="Q95" s="41"/>
      <c r="R95" s="41">
        <f t="shared" si="28"/>
        <v>0</v>
      </c>
      <c r="S95" s="41">
        <f t="shared" si="29"/>
        <v>0</v>
      </c>
      <c r="T95" s="41">
        <f t="shared" si="31"/>
        <v>0</v>
      </c>
      <c r="U95" s="42">
        <f t="shared" si="30"/>
        <v>0</v>
      </c>
      <c r="V95" s="13"/>
      <c r="W95" s="13"/>
      <c r="X95" s="13"/>
      <c r="Y95" s="13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95" customHeight="1" x14ac:dyDescent="0.2">
      <c r="A96" s="11">
        <v>89</v>
      </c>
      <c r="B96" s="12"/>
      <c r="C96" s="12"/>
      <c r="D96" s="12"/>
      <c r="E96" s="12"/>
      <c r="F96" s="12"/>
      <c r="G96" s="12"/>
      <c r="H96" s="12"/>
      <c r="I96" s="12">
        <f t="shared" si="22"/>
        <v>0</v>
      </c>
      <c r="J96" s="12">
        <f t="shared" si="23"/>
        <v>0</v>
      </c>
      <c r="K96" s="12">
        <f t="shared" si="24"/>
        <v>0</v>
      </c>
      <c r="L96" s="12">
        <f t="shared" si="25"/>
        <v>0</v>
      </c>
      <c r="M96" s="12">
        <f t="shared" si="26"/>
        <v>0</v>
      </c>
      <c r="N96" s="12">
        <f t="shared" si="27"/>
        <v>0</v>
      </c>
      <c r="O96" s="41"/>
      <c r="P96" s="41"/>
      <c r="Q96" s="41"/>
      <c r="R96" s="41">
        <f t="shared" si="28"/>
        <v>0</v>
      </c>
      <c r="S96" s="41">
        <f t="shared" si="29"/>
        <v>0</v>
      </c>
      <c r="T96" s="41">
        <f t="shared" si="31"/>
        <v>0</v>
      </c>
      <c r="U96" s="42">
        <f t="shared" si="30"/>
        <v>0</v>
      </c>
      <c r="V96" s="13"/>
      <c r="W96" s="13"/>
      <c r="X96" s="13"/>
      <c r="Y96" s="13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95" customHeight="1" x14ac:dyDescent="0.2">
      <c r="A97" s="11">
        <v>90</v>
      </c>
      <c r="B97" s="12"/>
      <c r="C97" s="12"/>
      <c r="D97" s="12"/>
      <c r="E97" s="12"/>
      <c r="F97" s="12"/>
      <c r="G97" s="12"/>
      <c r="H97" s="12"/>
      <c r="I97" s="12">
        <f t="shared" si="22"/>
        <v>0</v>
      </c>
      <c r="J97" s="12">
        <f t="shared" si="23"/>
        <v>0</v>
      </c>
      <c r="K97" s="12">
        <f t="shared" si="24"/>
        <v>0</v>
      </c>
      <c r="L97" s="12">
        <f t="shared" si="25"/>
        <v>0</v>
      </c>
      <c r="M97" s="12">
        <f t="shared" si="26"/>
        <v>0</v>
      </c>
      <c r="N97" s="12">
        <f t="shared" si="27"/>
        <v>0</v>
      </c>
      <c r="O97" s="41"/>
      <c r="P97" s="41"/>
      <c r="Q97" s="41"/>
      <c r="R97" s="41">
        <f t="shared" si="28"/>
        <v>0</v>
      </c>
      <c r="S97" s="41">
        <f t="shared" si="29"/>
        <v>0</v>
      </c>
      <c r="T97" s="41">
        <f t="shared" si="31"/>
        <v>0</v>
      </c>
      <c r="U97" s="42">
        <f t="shared" si="30"/>
        <v>0</v>
      </c>
      <c r="V97" s="13"/>
      <c r="W97" s="13"/>
      <c r="X97" s="13"/>
      <c r="Y97" s="13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95" customHeight="1" x14ac:dyDescent="0.2">
      <c r="A98" s="11">
        <v>91</v>
      </c>
      <c r="B98" s="12"/>
      <c r="C98" s="12"/>
      <c r="D98" s="12"/>
      <c r="E98" s="12"/>
      <c r="F98" s="12"/>
      <c r="G98" s="12"/>
      <c r="H98" s="12"/>
      <c r="I98" s="12">
        <f t="shared" si="22"/>
        <v>0</v>
      </c>
      <c r="J98" s="12">
        <f t="shared" si="23"/>
        <v>0</v>
      </c>
      <c r="K98" s="12">
        <f t="shared" si="24"/>
        <v>0</v>
      </c>
      <c r="L98" s="12">
        <f t="shared" si="25"/>
        <v>0</v>
      </c>
      <c r="M98" s="12">
        <f t="shared" si="26"/>
        <v>0</v>
      </c>
      <c r="N98" s="12">
        <f t="shared" si="27"/>
        <v>0</v>
      </c>
      <c r="O98" s="41"/>
      <c r="P98" s="41"/>
      <c r="Q98" s="41"/>
      <c r="R98" s="41">
        <f t="shared" si="28"/>
        <v>0</v>
      </c>
      <c r="S98" s="41">
        <f t="shared" si="29"/>
        <v>0</v>
      </c>
      <c r="T98" s="41">
        <f t="shared" si="31"/>
        <v>0</v>
      </c>
      <c r="U98" s="42">
        <f t="shared" si="30"/>
        <v>0</v>
      </c>
      <c r="V98" s="13"/>
      <c r="W98" s="13"/>
      <c r="X98" s="13"/>
      <c r="Y98" s="13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95" customHeight="1" x14ac:dyDescent="0.2">
      <c r="A99" s="11">
        <v>92</v>
      </c>
      <c r="B99" s="12"/>
      <c r="C99" s="12"/>
      <c r="D99" s="12"/>
      <c r="E99" s="12"/>
      <c r="F99" s="12"/>
      <c r="G99" s="12"/>
      <c r="H99" s="12"/>
      <c r="I99" s="12">
        <f t="shared" si="22"/>
        <v>0</v>
      </c>
      <c r="J99" s="12">
        <f t="shared" si="23"/>
        <v>0</v>
      </c>
      <c r="K99" s="12">
        <f t="shared" si="24"/>
        <v>0</v>
      </c>
      <c r="L99" s="12">
        <f t="shared" si="25"/>
        <v>0</v>
      </c>
      <c r="M99" s="12">
        <f t="shared" si="26"/>
        <v>0</v>
      </c>
      <c r="N99" s="12">
        <f t="shared" si="27"/>
        <v>0</v>
      </c>
      <c r="O99" s="41"/>
      <c r="P99" s="41"/>
      <c r="Q99" s="41"/>
      <c r="R99" s="41">
        <f t="shared" si="28"/>
        <v>0</v>
      </c>
      <c r="S99" s="41">
        <f t="shared" si="29"/>
        <v>0</v>
      </c>
      <c r="T99" s="41">
        <f t="shared" si="31"/>
        <v>0</v>
      </c>
      <c r="U99" s="42">
        <f t="shared" si="30"/>
        <v>0</v>
      </c>
      <c r="V99" s="13"/>
      <c r="W99" s="13"/>
      <c r="X99" s="13"/>
      <c r="Y99" s="13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95" customHeight="1" x14ac:dyDescent="0.2">
      <c r="A100" s="11">
        <v>93</v>
      </c>
      <c r="B100" s="12"/>
      <c r="C100" s="12"/>
      <c r="D100" s="12"/>
      <c r="E100" s="12"/>
      <c r="F100" s="12"/>
      <c r="G100" s="12"/>
      <c r="H100" s="12"/>
      <c r="I100" s="12">
        <f t="shared" si="22"/>
        <v>0</v>
      </c>
      <c r="J100" s="12">
        <f t="shared" si="23"/>
        <v>0</v>
      </c>
      <c r="K100" s="12">
        <f t="shared" si="24"/>
        <v>0</v>
      </c>
      <c r="L100" s="12">
        <f t="shared" si="25"/>
        <v>0</v>
      </c>
      <c r="M100" s="12">
        <f t="shared" si="26"/>
        <v>0</v>
      </c>
      <c r="N100" s="12">
        <f t="shared" si="27"/>
        <v>0</v>
      </c>
      <c r="O100" s="41"/>
      <c r="P100" s="41"/>
      <c r="Q100" s="41"/>
      <c r="R100" s="41">
        <f t="shared" si="28"/>
        <v>0</v>
      </c>
      <c r="S100" s="41">
        <f t="shared" si="29"/>
        <v>0</v>
      </c>
      <c r="T100" s="41">
        <f t="shared" si="31"/>
        <v>0</v>
      </c>
      <c r="U100" s="42">
        <f t="shared" si="30"/>
        <v>0</v>
      </c>
      <c r="V100" s="13"/>
      <c r="W100" s="13"/>
      <c r="X100" s="13"/>
      <c r="Y100" s="13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95" customHeight="1" x14ac:dyDescent="0.2">
      <c r="A101" s="11">
        <v>94</v>
      </c>
      <c r="B101" s="12"/>
      <c r="C101" s="12"/>
      <c r="D101" s="12"/>
      <c r="E101" s="12"/>
      <c r="F101" s="12"/>
      <c r="G101" s="12"/>
      <c r="H101" s="12"/>
      <c r="I101" s="12">
        <f t="shared" si="22"/>
        <v>0</v>
      </c>
      <c r="J101" s="12">
        <f t="shared" si="23"/>
        <v>0</v>
      </c>
      <c r="K101" s="12">
        <f t="shared" si="24"/>
        <v>0</v>
      </c>
      <c r="L101" s="12">
        <f t="shared" si="25"/>
        <v>0</v>
      </c>
      <c r="M101" s="12">
        <f t="shared" si="26"/>
        <v>0</v>
      </c>
      <c r="N101" s="12">
        <f t="shared" si="27"/>
        <v>0</v>
      </c>
      <c r="O101" s="41"/>
      <c r="P101" s="41"/>
      <c r="Q101" s="41"/>
      <c r="R101" s="41">
        <f t="shared" si="28"/>
        <v>0</v>
      </c>
      <c r="S101" s="41">
        <f t="shared" si="29"/>
        <v>0</v>
      </c>
      <c r="T101" s="41">
        <f t="shared" si="31"/>
        <v>0</v>
      </c>
      <c r="U101" s="42">
        <f t="shared" si="30"/>
        <v>0</v>
      </c>
      <c r="V101" s="13"/>
      <c r="W101" s="13"/>
      <c r="X101" s="13"/>
      <c r="Y101" s="13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95" customHeight="1" x14ac:dyDescent="0.2">
      <c r="A102" s="11">
        <v>95</v>
      </c>
      <c r="B102" s="12"/>
      <c r="C102" s="12"/>
      <c r="D102" s="12"/>
      <c r="E102" s="12"/>
      <c r="F102" s="12"/>
      <c r="G102" s="12"/>
      <c r="H102" s="12"/>
      <c r="I102" s="12">
        <f t="shared" si="22"/>
        <v>0</v>
      </c>
      <c r="J102" s="12">
        <f t="shared" si="23"/>
        <v>0</v>
      </c>
      <c r="K102" s="12">
        <f t="shared" si="24"/>
        <v>0</v>
      </c>
      <c r="L102" s="12">
        <f t="shared" si="25"/>
        <v>0</v>
      </c>
      <c r="M102" s="12">
        <f t="shared" si="26"/>
        <v>0</v>
      </c>
      <c r="N102" s="12">
        <f t="shared" si="27"/>
        <v>0</v>
      </c>
      <c r="O102" s="41"/>
      <c r="P102" s="41"/>
      <c r="Q102" s="41"/>
      <c r="R102" s="41">
        <f t="shared" si="28"/>
        <v>0</v>
      </c>
      <c r="S102" s="41">
        <f t="shared" si="29"/>
        <v>0</v>
      </c>
      <c r="T102" s="41">
        <f t="shared" si="31"/>
        <v>0</v>
      </c>
      <c r="U102" s="42">
        <f t="shared" si="30"/>
        <v>0</v>
      </c>
      <c r="V102" s="13"/>
      <c r="W102" s="13"/>
      <c r="X102" s="13"/>
      <c r="Y102" s="13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95" customHeight="1" x14ac:dyDescent="0.2">
      <c r="A103" s="11">
        <v>96</v>
      </c>
      <c r="B103" s="12"/>
      <c r="C103" s="12"/>
      <c r="D103" s="12"/>
      <c r="E103" s="12"/>
      <c r="F103" s="12"/>
      <c r="G103" s="12"/>
      <c r="H103" s="12"/>
      <c r="I103" s="12">
        <f t="shared" si="22"/>
        <v>0</v>
      </c>
      <c r="J103" s="12">
        <f t="shared" si="23"/>
        <v>0</v>
      </c>
      <c r="K103" s="12">
        <f t="shared" si="24"/>
        <v>0</v>
      </c>
      <c r="L103" s="12">
        <f t="shared" si="25"/>
        <v>0</v>
      </c>
      <c r="M103" s="12">
        <f t="shared" si="26"/>
        <v>0</v>
      </c>
      <c r="N103" s="12">
        <f t="shared" si="27"/>
        <v>0</v>
      </c>
      <c r="O103" s="41"/>
      <c r="P103" s="41"/>
      <c r="Q103" s="41"/>
      <c r="R103" s="41">
        <f t="shared" si="28"/>
        <v>0</v>
      </c>
      <c r="S103" s="41">
        <f t="shared" si="29"/>
        <v>0</v>
      </c>
      <c r="T103" s="41">
        <f t="shared" si="31"/>
        <v>0</v>
      </c>
      <c r="U103" s="42">
        <f t="shared" si="30"/>
        <v>0</v>
      </c>
      <c r="V103" s="13"/>
      <c r="W103" s="13"/>
      <c r="X103" s="13"/>
      <c r="Y103" s="13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95" customHeight="1" x14ac:dyDescent="0.2">
      <c r="A104" s="11">
        <v>97</v>
      </c>
      <c r="B104" s="12"/>
      <c r="C104" s="12"/>
      <c r="D104" s="12"/>
      <c r="E104" s="12"/>
      <c r="F104" s="12"/>
      <c r="G104" s="12"/>
      <c r="H104" s="12"/>
      <c r="I104" s="12">
        <f t="shared" si="22"/>
        <v>0</v>
      </c>
      <c r="J104" s="12">
        <f t="shared" si="23"/>
        <v>0</v>
      </c>
      <c r="K104" s="12">
        <f t="shared" ref="K104:K107" si="32">I104/MAX(I$8:I$107)*MAX(J$8:J$107)</f>
        <v>0</v>
      </c>
      <c r="L104" s="12">
        <f t="shared" si="25"/>
        <v>0</v>
      </c>
      <c r="M104" s="12">
        <f t="shared" si="26"/>
        <v>0</v>
      </c>
      <c r="N104" s="12">
        <f t="shared" ref="N104:N107" si="33">M104/MAX(M$8:M$107)*MAX(L$8:L$107)</f>
        <v>0</v>
      </c>
      <c r="O104" s="41"/>
      <c r="P104" s="41"/>
      <c r="Q104" s="41"/>
      <c r="R104" s="41">
        <f t="shared" si="28"/>
        <v>0</v>
      </c>
      <c r="S104" s="41">
        <f t="shared" si="29"/>
        <v>0</v>
      </c>
      <c r="T104" s="41">
        <f t="shared" si="31"/>
        <v>0</v>
      </c>
      <c r="U104" s="42">
        <f t="shared" ref="U104:U107" si="34">SUM(R104+O104,S104+P104,T104+Q104)-MIN(R104+O104,S104+P104,T104+Q104)</f>
        <v>0</v>
      </c>
      <c r="V104" s="13"/>
      <c r="W104" s="13"/>
      <c r="X104" s="13"/>
      <c r="Y104" s="13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95" customHeight="1" x14ac:dyDescent="0.2">
      <c r="A105" s="11">
        <v>98</v>
      </c>
      <c r="B105" s="12"/>
      <c r="C105" s="12"/>
      <c r="D105" s="12"/>
      <c r="E105" s="12"/>
      <c r="F105" s="12"/>
      <c r="G105" s="12"/>
      <c r="H105" s="12"/>
      <c r="I105" s="12">
        <f t="shared" si="22"/>
        <v>0</v>
      </c>
      <c r="J105" s="12">
        <f t="shared" si="23"/>
        <v>0</v>
      </c>
      <c r="K105" s="12">
        <f t="shared" si="32"/>
        <v>0</v>
      </c>
      <c r="L105" s="12">
        <f t="shared" si="25"/>
        <v>0</v>
      </c>
      <c r="M105" s="12">
        <f t="shared" si="26"/>
        <v>0</v>
      </c>
      <c r="N105" s="12">
        <f t="shared" si="33"/>
        <v>0</v>
      </c>
      <c r="O105" s="41"/>
      <c r="P105" s="41"/>
      <c r="Q105" s="41"/>
      <c r="R105" s="41">
        <f t="shared" si="28"/>
        <v>0</v>
      </c>
      <c r="S105" s="41">
        <f t="shared" si="29"/>
        <v>0</v>
      </c>
      <c r="T105" s="41">
        <f t="shared" si="31"/>
        <v>0</v>
      </c>
      <c r="U105" s="42">
        <f t="shared" si="34"/>
        <v>0</v>
      </c>
      <c r="V105" s="13"/>
      <c r="W105" s="13"/>
      <c r="X105" s="13"/>
      <c r="Y105" s="13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95" customHeight="1" x14ac:dyDescent="0.2">
      <c r="A106" s="11">
        <v>99</v>
      </c>
      <c r="B106" s="12"/>
      <c r="C106" s="12"/>
      <c r="D106" s="12"/>
      <c r="E106" s="12"/>
      <c r="F106" s="12"/>
      <c r="G106" s="12"/>
      <c r="H106" s="12"/>
      <c r="I106" s="12">
        <f t="shared" si="22"/>
        <v>0</v>
      </c>
      <c r="J106" s="12">
        <f t="shared" si="23"/>
        <v>0</v>
      </c>
      <c r="K106" s="12">
        <f t="shared" si="32"/>
        <v>0</v>
      </c>
      <c r="L106" s="12">
        <f t="shared" si="25"/>
        <v>0</v>
      </c>
      <c r="M106" s="12">
        <f t="shared" si="26"/>
        <v>0</v>
      </c>
      <c r="N106" s="12">
        <f t="shared" si="33"/>
        <v>0</v>
      </c>
      <c r="O106" s="41"/>
      <c r="P106" s="41"/>
      <c r="Q106" s="41"/>
      <c r="R106" s="41">
        <f t="shared" si="28"/>
        <v>0</v>
      </c>
      <c r="S106" s="41">
        <f t="shared" si="29"/>
        <v>0</v>
      </c>
      <c r="T106" s="41">
        <f t="shared" si="31"/>
        <v>0</v>
      </c>
      <c r="U106" s="42">
        <f t="shared" si="34"/>
        <v>0</v>
      </c>
      <c r="V106" s="13"/>
      <c r="W106" s="13"/>
      <c r="X106" s="13"/>
      <c r="Y106" s="13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95" customHeight="1" x14ac:dyDescent="0.2">
      <c r="A107" s="11">
        <v>100</v>
      </c>
      <c r="B107" s="12"/>
      <c r="C107" s="12"/>
      <c r="D107" s="12"/>
      <c r="E107" s="12"/>
      <c r="F107" s="12"/>
      <c r="G107" s="12"/>
      <c r="H107" s="12"/>
      <c r="I107" s="12">
        <f t="shared" si="22"/>
        <v>0</v>
      </c>
      <c r="J107" s="12">
        <f t="shared" si="23"/>
        <v>0</v>
      </c>
      <c r="K107" s="12">
        <f t="shared" si="32"/>
        <v>0</v>
      </c>
      <c r="L107" s="12">
        <f t="shared" si="25"/>
        <v>0</v>
      </c>
      <c r="M107" s="12">
        <f t="shared" si="26"/>
        <v>0</v>
      </c>
      <c r="N107" s="12">
        <f t="shared" si="33"/>
        <v>0</v>
      </c>
      <c r="O107" s="41"/>
      <c r="P107" s="41"/>
      <c r="Q107" s="41"/>
      <c r="R107" s="41">
        <f t="shared" si="28"/>
        <v>0</v>
      </c>
      <c r="S107" s="41">
        <f t="shared" si="29"/>
        <v>0</v>
      </c>
      <c r="T107" s="41">
        <f t="shared" si="31"/>
        <v>0</v>
      </c>
      <c r="U107" s="42">
        <f t="shared" si="34"/>
        <v>0</v>
      </c>
      <c r="V107" s="13"/>
      <c r="W107" s="13"/>
      <c r="X107" s="13"/>
      <c r="Y107" s="13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9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9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9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9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9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9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9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9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9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9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9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9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9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9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9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9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9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9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9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9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9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9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9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9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9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9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9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9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9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9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9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9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9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9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9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9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9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9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9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9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9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9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9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9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9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9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9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9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9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9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9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9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9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9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9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9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9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9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9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9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9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9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9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9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9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9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9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9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9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9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9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9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2.9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2.9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2.9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2.9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2.9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2.9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2.9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2.9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2.9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2.9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2.9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2.9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2.9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2.9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2.9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2.9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2.9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9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9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9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9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9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2.9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2.9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2.9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2.9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2.9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2.9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2.9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2.9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2.9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2.9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2.9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2.9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2.9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2.9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2.9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2.9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2.9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2.9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2.9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2.9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2.9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2.9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2.9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2.9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2.9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2.9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2.9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2.9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2.9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2.9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2.9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2.9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2.9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2.9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2.9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2.9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2.9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2.9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2.9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2.9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2.9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2.9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2.9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2.9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2.9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2.9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2.9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2.9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2.9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2.9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2.9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2.9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2.9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2.9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2.9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2.9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2.9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2.9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2.9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2.9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2.9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2.9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2.9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2.9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2.9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2.9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2.9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2.9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2.9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2.9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2.9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2.9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2.9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2.9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2.9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2.9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2.9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2.9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2.9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2.9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2.9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2.9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2.9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2.9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2.9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2.9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2.9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2.9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2.9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2.9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2.9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2.9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2.9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2.9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2.9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2.9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2.9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2.9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2.9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2.9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2.9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2.9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2.9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2.9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2.9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2.9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2.9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2.9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2.9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2.9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2.9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2.9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2.9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2.9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2.9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2.9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2.9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2.9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2.9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2.9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2.9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2.9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2.9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2.9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2.9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2.9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2.9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2.9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2.9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2.9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2.9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2.9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2.9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2.9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2.9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2.9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2.9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2.9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2.9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2.9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2.9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2.9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2.9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2.9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2.9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2.9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2.9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2.9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2.9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2.9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2.9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2.9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2.9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2.9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2.9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2.9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2.9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2.9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2.9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2.9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2.9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2.9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2.9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2.9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2.9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2.9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2.9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2.9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2.9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2.9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2.9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2.9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2.9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2.9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2.9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2.9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2.9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2.9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2.9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2.9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2.9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2.9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2.9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2.9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2.9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2.9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2.9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2.9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2.9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2.9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2.9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2.9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2.9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2.9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2.9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2.9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2.9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2.9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2.9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2.9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2.9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2.9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2.9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2.9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2.9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2.9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2.9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2.9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2.9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2.9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2.9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2.9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2.9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2.9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2.9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2.9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2.9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2.9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2.9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2.9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2.9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2.9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2.9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2.9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2.9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2.9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2.9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2.9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2.9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2.9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2.9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2.9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2.9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2.9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2.9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2.9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2.9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2.9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2.9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2.9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2.9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2.9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2.9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2.9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2.9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2.9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2.9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2.9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2.9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2.9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2.9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2.9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2.9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2.9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2.9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2.9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2.9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2.9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2.9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2.9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2.9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2.9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2.9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2.9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2.9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2.9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2.9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2.9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2.9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2.9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2.9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2.9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2.9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2.9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2.9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2.9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2.9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2.9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2.9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2.9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2.9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2.9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2.9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2.9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2.9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2.9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2.9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2.9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2.9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2.9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2.9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2.9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2.9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2.9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2.9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2.9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2.9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2.9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2.9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2.9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2.9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2.9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2.9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2.9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2.9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2.9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2.9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2.9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2.9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2.9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2.9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2.9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2.9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2.9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2.9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2.9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2.9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2.9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2.9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2.9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2.9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2.9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2.9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2.9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2.9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2.9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2.9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2.9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2.9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2.9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2.9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2.9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2.9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2.9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2.9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2.9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2.9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2.9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2.9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2.9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2.9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2.9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2.9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2.9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2.9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2.9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2.9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2.9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2.9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2.9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2.9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2.9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2.9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2.9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2.9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2.9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2.9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2.9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2.9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2.9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2.9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2.9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2.9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2.9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2.9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2.9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2.9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2.9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2.9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2.9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2.9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2.9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2.9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2.9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2.9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2.9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2.9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2.9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2.9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2.9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2.9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2.9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2.9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2.9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2.9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2.9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2.9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2.9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2.9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2.9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2.9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2.9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2.9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2.9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2.9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2.9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2.9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2.9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2.9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2.9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2.9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2.9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2.9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2.9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2.9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2.9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2.9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2.9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2.9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2.9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2.9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2.9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2.9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2.9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2.9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2.9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2.9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2.9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2.9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2.9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2.9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2.9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2.9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2.9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2.9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2.9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2.9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2.9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2.9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2.9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2.9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2.9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2.9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2.9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2.9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2.9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2.9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2.9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2.9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2.9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2.9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2.9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2.9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2.9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2.9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2.9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2.9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2.9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2.9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2.9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2.9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2.9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2.9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2.9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2.9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2.9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2.9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2.9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2.9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2.9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2.9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2.9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2.9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2.9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2.9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2.9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2.9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2.9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2.9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2.9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2.9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2.9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2.9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2.9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2.9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2.9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2.9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2.9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2.9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2.9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2.9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2.9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2.9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2.9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2.9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2.9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2.9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2.9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2.9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2.9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2.9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2.9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2.9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2.9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2.9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2.9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2.9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2.9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2.9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2.9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2.9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2.9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2.9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2.9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2.9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2.9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2.9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2.9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2.9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2.9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2.9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2.9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2.9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2.9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2.9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2.9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2.9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2.9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2.9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2.9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2.9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2.9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2.9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2.9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2.9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2.9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2.9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2.9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2.9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2.9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2.9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2.9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2.9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2.9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2.9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2.9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2.9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2.9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2.9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2.9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2.9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2.9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2.9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2.9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2.9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2.9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2.9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2.9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2.9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2.9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2.9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2.9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2.9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2.9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2.9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2.9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2.9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2.9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2.9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2.9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2.9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2.9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2.9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2.9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2.9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2.9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2.9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2.9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2.9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2.9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2.9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2.9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2.9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2.9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2.9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2.9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2.9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2.9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2.9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2.9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2.9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2.9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2.9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2.9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2.9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2.9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2.9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2.9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2.9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2.9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2.9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2.9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2.9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2.9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2.9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2.9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2.9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2.9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2.9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2.9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2.9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2.9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2.9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2.9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2.9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2.9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2.9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2.9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2.9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2.9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2.9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2.9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2.9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2.9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2.9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2.9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2.9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2.9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2.9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2.9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2.9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2.9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2.9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2.9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2.9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2.9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2.9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2.9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2.9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2.9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2.9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2.9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2.9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2.9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2.9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2.9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2.9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2.9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2.9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2.9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2.9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2.9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2.9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2.9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2.9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2.9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2.9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2.9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2.9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2.9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2.9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2.9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2.9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2.9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2.9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2.9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2.9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2.9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2.9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2.9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2.9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2.9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2.9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2.9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2.9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2.9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2.9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2.9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2.9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2.9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2.9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2.9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2.9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2.9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2.9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2.9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2.9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2.9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2.9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2.9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2.9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2.9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2.9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2.9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2.9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2.9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2.9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2.9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2.9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2.9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2.9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2.9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2.9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2.9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2.9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2.9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2.9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2.9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2.9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2.9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2.9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2.9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2.9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2.9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2.9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2.9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2.9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2.9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2.9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2.9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2.9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2.9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2.9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2.9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2.9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2.9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2.9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2.9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2.9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2.9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2.9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2.9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2.9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2.9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2.9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2.9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2.9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2.9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2.9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2.9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2.9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2.9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2.9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2.9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2.9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2.9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2.9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2.9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2.9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2.9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2.9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2.9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2.9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2.9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2.9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2.9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2.9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2.9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2.9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2.9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2.9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2.9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2.9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2.9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2.9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2.9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2.9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2.9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2.9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2.9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2.9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2.9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2.9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2.9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2.9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2.9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2.9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2.9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2.9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2.9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2.9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2.9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2.9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2.9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2.9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2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2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2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2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2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2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2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2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2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2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2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2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2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2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2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2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2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2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2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2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12.9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12.9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12.9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12.9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  <row r="1001" spans="1:35" ht="12.9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</row>
    <row r="1002" spans="1:35" ht="12.9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</row>
  </sheetData>
  <autoFilter ref="B7:U107">
    <sortState ref="B8:U107">
      <sortCondition descending="1" ref="U7:U107"/>
    </sortState>
  </autoFilter>
  <mergeCells count="9">
    <mergeCell ref="W15:AB15"/>
    <mergeCell ref="I3:N3"/>
    <mergeCell ref="O4:Q5"/>
    <mergeCell ref="F6:G6"/>
    <mergeCell ref="D6:E6"/>
    <mergeCell ref="I6:K6"/>
    <mergeCell ref="L6:N6"/>
    <mergeCell ref="R3:S3"/>
    <mergeCell ref="W9:AC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988"/>
  <sheetViews>
    <sheetView workbookViewId="0">
      <pane xSplit="2" ySplit="7" topLeftCell="C8" activePane="bottomRight" state="frozen"/>
      <selection pane="topRight" activeCell="C1" sqref="C1"/>
      <selection pane="bottomLeft" activeCell="A11" sqref="A11"/>
      <selection pane="bottomRight"/>
    </sheetView>
  </sheetViews>
  <sheetFormatPr defaultColWidth="14.42578125" defaultRowHeight="12.95" customHeight="1" x14ac:dyDescent="0.2"/>
  <cols>
    <col min="1" max="1" width="4" style="3" customWidth="1"/>
    <col min="2" max="2" width="22.140625" style="3" customWidth="1"/>
    <col min="3" max="3" width="10.42578125" style="3" customWidth="1"/>
    <col min="4" max="13" width="7.7109375" style="3" customWidth="1"/>
    <col min="14" max="14" width="9" style="3" customWidth="1"/>
    <col min="15" max="15" width="20.140625" style="3" bestFit="1" customWidth="1"/>
    <col min="16" max="16" width="20.140625" style="3" customWidth="1"/>
    <col min="17" max="17" width="6" style="3" bestFit="1" customWidth="1"/>
    <col min="18" max="18" width="11" style="3" bestFit="1" customWidth="1"/>
    <col min="19" max="19" width="8.42578125" style="3" bestFit="1" customWidth="1"/>
    <col min="20" max="20" width="12.5703125" style="3" bestFit="1" customWidth="1"/>
    <col min="21" max="21" width="15.85546875" style="3" bestFit="1" customWidth="1"/>
    <col min="22" max="16384" width="14.42578125" style="3"/>
  </cols>
  <sheetData>
    <row r="1" spans="1:34" ht="12.95" customHeight="1" x14ac:dyDescent="0.2">
      <c r="A1" s="4"/>
      <c r="B1" s="23"/>
      <c r="C1" s="23"/>
      <c r="D1" s="10"/>
      <c r="E1" s="10"/>
      <c r="F1" s="10"/>
      <c r="G1" s="10"/>
      <c r="H1" s="10"/>
      <c r="I1" s="10"/>
      <c r="J1" s="10"/>
      <c r="K1" s="10"/>
      <c r="L1" s="10"/>
      <c r="M1" s="1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95" customHeight="1" x14ac:dyDescent="0.2">
      <c r="A2" s="4"/>
      <c r="B2" s="139"/>
      <c r="C2" s="73" t="s">
        <v>67</v>
      </c>
      <c r="D2" s="65">
        <v>7236</v>
      </c>
      <c r="E2" s="65">
        <v>7387</v>
      </c>
      <c r="F2" s="65">
        <v>10941</v>
      </c>
      <c r="G2" s="66"/>
      <c r="H2" s="66"/>
      <c r="I2" s="66"/>
      <c r="J2" s="66"/>
      <c r="K2" s="66"/>
      <c r="L2" s="66"/>
      <c r="M2" s="6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95" customHeight="1" x14ac:dyDescent="0.2">
      <c r="A3" s="4"/>
      <c r="B3" s="139"/>
      <c r="C3" s="73" t="s">
        <v>68</v>
      </c>
      <c r="D3" s="65">
        <v>20</v>
      </c>
      <c r="E3" s="65">
        <v>29</v>
      </c>
      <c r="F3" s="65">
        <v>26</v>
      </c>
      <c r="G3" s="66"/>
      <c r="H3" s="66"/>
      <c r="I3" s="66"/>
      <c r="J3" s="66"/>
      <c r="K3" s="66"/>
      <c r="L3" s="66"/>
      <c r="M3" s="6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95" customHeight="1" x14ac:dyDescent="0.2">
      <c r="A4" s="4"/>
      <c r="B4" s="139"/>
      <c r="C4" s="73" t="s">
        <v>69</v>
      </c>
      <c r="D4" s="65">
        <v>9</v>
      </c>
      <c r="E4" s="65">
        <v>10</v>
      </c>
      <c r="F4" s="65">
        <v>12</v>
      </c>
      <c r="G4" s="130" t="s">
        <v>3</v>
      </c>
      <c r="H4" s="131"/>
      <c r="I4" s="131"/>
      <c r="J4" s="82" t="s">
        <v>1</v>
      </c>
      <c r="K4" s="82" t="s">
        <v>2</v>
      </c>
      <c r="L4" s="82" t="s">
        <v>5</v>
      </c>
      <c r="M4" s="6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95" customHeight="1" x14ac:dyDescent="0.2">
      <c r="A5" s="4"/>
      <c r="B5" s="139"/>
      <c r="C5" s="73" t="s">
        <v>70</v>
      </c>
      <c r="D5" s="65">
        <f>IF(D3/10&gt;=1,1,D3/10)*IF(D4/4&gt;=1,1,D4/4)</f>
        <v>1</v>
      </c>
      <c r="E5" s="65">
        <f>IF(E3/10&gt;=1,1,E3/10)*IF(E4/4&gt;=1,1,E4/4)</f>
        <v>1</v>
      </c>
      <c r="F5" s="68">
        <f>IF(F3/10&gt;=1,1,F3/10)*IF(F4/4&gt;=1,1,F4/4)</f>
        <v>1</v>
      </c>
      <c r="G5" s="132"/>
      <c r="H5" s="133"/>
      <c r="I5" s="133"/>
      <c r="J5" s="69">
        <f>IF((375+(1/70)*(D2-2500))&gt;425,425,375+(1/70)*(D2-2500))</f>
        <v>425</v>
      </c>
      <c r="K5" s="70">
        <f>IF((400+(1/70)*(E2-2500))&gt;450,450,400+(1/70)*(E2-2500))</f>
        <v>450</v>
      </c>
      <c r="L5" s="71">
        <f>IF((450+(1/35)*(F2-2500))&gt;550,550,450+(1/35)*(F2-2500))</f>
        <v>550</v>
      </c>
      <c r="M5" s="72"/>
      <c r="N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95" customHeight="1" x14ac:dyDescent="0.2">
      <c r="A6" s="4"/>
      <c r="B6" s="4"/>
      <c r="C6" s="4"/>
      <c r="D6" s="77">
        <v>2013</v>
      </c>
      <c r="E6" s="77">
        <v>2014</v>
      </c>
      <c r="F6" s="78">
        <v>2015</v>
      </c>
      <c r="G6" s="79">
        <v>2013</v>
      </c>
      <c r="H6" s="79">
        <v>2014</v>
      </c>
      <c r="I6" s="79">
        <v>2015</v>
      </c>
      <c r="J6" s="80">
        <v>2013</v>
      </c>
      <c r="K6" s="80">
        <v>2014</v>
      </c>
      <c r="L6" s="80">
        <v>2015</v>
      </c>
      <c r="M6" s="81">
        <v>2016</v>
      </c>
      <c r="N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95" customHeight="1" x14ac:dyDescent="0.2">
      <c r="A7" s="74" t="s">
        <v>6</v>
      </c>
      <c r="B7" s="74" t="s">
        <v>7</v>
      </c>
      <c r="C7" s="74" t="s">
        <v>89</v>
      </c>
      <c r="D7" s="75" t="s">
        <v>86</v>
      </c>
      <c r="E7" s="75" t="s">
        <v>86</v>
      </c>
      <c r="F7" s="75" t="s">
        <v>86</v>
      </c>
      <c r="G7" s="75" t="s">
        <v>71</v>
      </c>
      <c r="H7" s="75" t="s">
        <v>72</v>
      </c>
      <c r="I7" s="75" t="s">
        <v>16</v>
      </c>
      <c r="J7" s="75" t="s">
        <v>54</v>
      </c>
      <c r="K7" s="75" t="s">
        <v>18</v>
      </c>
      <c r="L7" s="75" t="s">
        <v>19</v>
      </c>
      <c r="M7" s="76" t="s">
        <v>20</v>
      </c>
      <c r="N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4" customFormat="1" ht="12.95" customHeight="1" x14ac:dyDescent="0.2">
      <c r="A8" s="11">
        <v>1</v>
      </c>
      <c r="B8" s="29" t="s">
        <v>22</v>
      </c>
      <c r="C8" s="104" t="s">
        <v>90</v>
      </c>
      <c r="D8" s="28">
        <v>6215</v>
      </c>
      <c r="E8" s="28">
        <v>6968</v>
      </c>
      <c r="F8" s="12"/>
      <c r="G8" s="41"/>
      <c r="H8" s="41"/>
      <c r="I8" s="41">
        <f>T$22</f>
        <v>40.94064070925878</v>
      </c>
      <c r="J8" s="41">
        <f t="shared" ref="J8:J39" si="0">D8/D$2*D$5*J$5</f>
        <v>365.03247650635706</v>
      </c>
      <c r="K8" s="41">
        <f t="shared" ref="K8:K39" si="1">E8/E$2*E$5*K$5</f>
        <v>424.47542980912414</v>
      </c>
      <c r="L8" s="100">
        <f>U$13</f>
        <v>491.88831002650579</v>
      </c>
      <c r="M8" s="42">
        <f t="shared" ref="M8:M39" si="2">SUM(J8+G8,K8+H8,L8+I8)-MIN(J8+G8,K8+H8,L8+I8)</f>
        <v>957.30438054488866</v>
      </c>
      <c r="N8" s="53"/>
      <c r="W8" s="55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s="54" customFormat="1" ht="12.95" customHeight="1" x14ac:dyDescent="0.2">
      <c r="A9" s="11">
        <v>2</v>
      </c>
      <c r="B9" s="29" t="s">
        <v>56</v>
      </c>
      <c r="C9" s="104" t="s">
        <v>90</v>
      </c>
      <c r="D9" s="30">
        <v>6762</v>
      </c>
      <c r="E9" s="31"/>
      <c r="F9" s="28">
        <v>10300</v>
      </c>
      <c r="G9" s="44"/>
      <c r="H9" s="44">
        <f>T$21</f>
        <v>1.4432164613510121</v>
      </c>
      <c r="I9" s="44"/>
      <c r="J9" s="41">
        <f t="shared" si="0"/>
        <v>397.16003316749584</v>
      </c>
      <c r="K9" s="41">
        <f t="shared" si="1"/>
        <v>0</v>
      </c>
      <c r="L9" s="41">
        <f t="shared" ref="L9:L22" si="3">F9/F$2*F$5*L$5</f>
        <v>517.77716844895349</v>
      </c>
      <c r="M9" s="42">
        <f t="shared" si="2"/>
        <v>914.93720161644944</v>
      </c>
      <c r="N9" s="53"/>
      <c r="O9" s="53"/>
      <c r="P9" s="53"/>
      <c r="Q9" s="56"/>
      <c r="R9" s="56"/>
      <c r="S9" s="56"/>
      <c r="T9" s="56"/>
      <c r="U9" s="56"/>
      <c r="V9" s="56"/>
      <c r="W9" s="55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s="54" customFormat="1" ht="12.95" customHeight="1" x14ac:dyDescent="0.2">
      <c r="A10" s="11">
        <v>3</v>
      </c>
      <c r="B10" s="29" t="s">
        <v>107</v>
      </c>
      <c r="C10" s="104" t="s">
        <v>90</v>
      </c>
      <c r="D10" s="28">
        <v>6629</v>
      </c>
      <c r="E10" s="28">
        <v>6247</v>
      </c>
      <c r="F10" s="28">
        <v>9322</v>
      </c>
      <c r="G10" s="44">
        <f>T$19</f>
        <v>10.945880286069668</v>
      </c>
      <c r="H10" s="44"/>
      <c r="I10" s="44">
        <f>T$23</f>
        <v>39.211264966639256</v>
      </c>
      <c r="J10" s="41">
        <f t="shared" si="0"/>
        <v>389.34839690436706</v>
      </c>
      <c r="K10" s="41">
        <f t="shared" si="1"/>
        <v>380.55367537565991</v>
      </c>
      <c r="L10" s="41">
        <f t="shared" si="3"/>
        <v>468.61347226030529</v>
      </c>
      <c r="M10" s="42">
        <f t="shared" si="2"/>
        <v>908.11901441738132</v>
      </c>
      <c r="N10" s="53"/>
      <c r="O10" s="134" t="s">
        <v>75</v>
      </c>
      <c r="P10" s="135"/>
      <c r="Q10" s="135"/>
      <c r="R10" s="135"/>
      <c r="S10" s="135"/>
      <c r="T10" s="135"/>
      <c r="U10" s="136"/>
      <c r="W10" s="55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s="54" customFormat="1" ht="12.95" customHeight="1" x14ac:dyDescent="0.2">
      <c r="A11" s="11">
        <v>4</v>
      </c>
      <c r="B11" s="32" t="s">
        <v>35</v>
      </c>
      <c r="C11" s="104" t="s">
        <v>90</v>
      </c>
      <c r="D11" s="30">
        <v>5365</v>
      </c>
      <c r="E11" s="30">
        <v>6324</v>
      </c>
      <c r="F11" s="28">
        <v>9368</v>
      </c>
      <c r="G11" s="44"/>
      <c r="H11" s="44"/>
      <c r="I11" s="44"/>
      <c r="J11" s="41">
        <f t="shared" si="0"/>
        <v>315.10848535102264</v>
      </c>
      <c r="K11" s="41">
        <f t="shared" si="1"/>
        <v>385.24434817923378</v>
      </c>
      <c r="L11" s="41">
        <f t="shared" si="3"/>
        <v>470.92587514852391</v>
      </c>
      <c r="M11" s="42">
        <f t="shared" si="2"/>
        <v>856.17022332775764</v>
      </c>
      <c r="N11" s="53"/>
      <c r="O11" s="98" t="s">
        <v>7</v>
      </c>
      <c r="P11" s="98" t="s">
        <v>120</v>
      </c>
      <c r="Q11" s="98" t="s">
        <v>80</v>
      </c>
      <c r="R11" s="99" t="s">
        <v>76</v>
      </c>
      <c r="S11" s="99" t="s">
        <v>78</v>
      </c>
      <c r="T11" s="99" t="s">
        <v>77</v>
      </c>
      <c r="U11" s="99" t="s">
        <v>119</v>
      </c>
      <c r="W11" s="55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s="54" customFormat="1" ht="12.95" customHeight="1" x14ac:dyDescent="0.2">
      <c r="A12" s="11">
        <v>5</v>
      </c>
      <c r="B12" s="32" t="s">
        <v>108</v>
      </c>
      <c r="C12" s="104" t="s">
        <v>90</v>
      </c>
      <c r="D12" s="30">
        <v>6819</v>
      </c>
      <c r="E12" s="28">
        <v>5942</v>
      </c>
      <c r="F12" s="28">
        <v>8985</v>
      </c>
      <c r="G12" s="44"/>
      <c r="H12" s="44"/>
      <c r="I12" s="44"/>
      <c r="J12" s="41">
        <f t="shared" si="0"/>
        <v>400.50787728026535</v>
      </c>
      <c r="K12" s="41">
        <f t="shared" si="1"/>
        <v>361.97373764721806</v>
      </c>
      <c r="L12" s="41">
        <f t="shared" si="3"/>
        <v>451.67260762270359</v>
      </c>
      <c r="M12" s="42">
        <f t="shared" si="2"/>
        <v>852.18048490296906</v>
      </c>
      <c r="N12" s="53"/>
      <c r="O12" s="57" t="s">
        <v>39</v>
      </c>
      <c r="P12" s="54" t="s">
        <v>126</v>
      </c>
      <c r="Q12" s="58">
        <v>2015</v>
      </c>
      <c r="R12" s="59">
        <v>517.77716844895349</v>
      </c>
      <c r="S12" s="59">
        <v>318.41749018546096</v>
      </c>
      <c r="T12" s="59">
        <f>MAX(K$8:K$107)</f>
        <v>424.47542980912414</v>
      </c>
      <c r="U12" s="59">
        <f>R12*(0.95*S12/T12)</f>
        <v>368.98682498687515</v>
      </c>
      <c r="W12" s="55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s="54" customFormat="1" ht="12.95" customHeight="1" x14ac:dyDescent="0.2">
      <c r="A13" s="11">
        <v>6</v>
      </c>
      <c r="B13" s="32" t="s">
        <v>109</v>
      </c>
      <c r="C13" s="104" t="s">
        <v>90</v>
      </c>
      <c r="D13" s="30">
        <v>5773</v>
      </c>
      <c r="E13" s="28">
        <v>5749</v>
      </c>
      <c r="F13" s="30">
        <v>9729</v>
      </c>
      <c r="G13" s="44"/>
      <c r="H13" s="44"/>
      <c r="I13" s="44"/>
      <c r="J13" s="41">
        <f t="shared" si="0"/>
        <v>339.07200110558318</v>
      </c>
      <c r="K13" s="41">
        <f t="shared" si="1"/>
        <v>350.21659672397453</v>
      </c>
      <c r="L13" s="41">
        <f t="shared" si="3"/>
        <v>489.07321085823969</v>
      </c>
      <c r="M13" s="42">
        <f t="shared" si="2"/>
        <v>839.28980758221405</v>
      </c>
      <c r="N13" s="53"/>
      <c r="O13" s="50" t="s">
        <v>22</v>
      </c>
      <c r="P13" s="57" t="s">
        <v>125</v>
      </c>
      <c r="Q13" s="58">
        <v>2015</v>
      </c>
      <c r="R13" s="59">
        <v>517.77716844895349</v>
      </c>
      <c r="S13" s="59">
        <v>424.47542980912414</v>
      </c>
      <c r="T13" s="59">
        <f>MAX(K$8:K$107)</f>
        <v>424.47542980912414</v>
      </c>
      <c r="U13" s="59">
        <f>R13*(0.95*S13/T13)</f>
        <v>491.88831002650579</v>
      </c>
      <c r="W13" s="55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s="54" customFormat="1" ht="12.95" customHeight="1" x14ac:dyDescent="0.2">
      <c r="A14" s="11">
        <v>7</v>
      </c>
      <c r="B14" s="32" t="s">
        <v>42</v>
      </c>
      <c r="C14" s="104" t="s">
        <v>90</v>
      </c>
      <c r="D14" s="30"/>
      <c r="E14" s="28">
        <v>5595</v>
      </c>
      <c r="F14" s="28">
        <v>9271</v>
      </c>
      <c r="G14" s="44"/>
      <c r="H14" s="44"/>
      <c r="I14" s="44"/>
      <c r="J14" s="41">
        <f t="shared" si="0"/>
        <v>0</v>
      </c>
      <c r="K14" s="41">
        <f t="shared" si="1"/>
        <v>340.83525111682684</v>
      </c>
      <c r="L14" s="41">
        <f t="shared" si="3"/>
        <v>466.04972123206289</v>
      </c>
      <c r="M14" s="42">
        <f t="shared" si="2"/>
        <v>806.88497234888973</v>
      </c>
      <c r="N14" s="53"/>
      <c r="O14" s="107" t="s">
        <v>34</v>
      </c>
      <c r="P14" s="57" t="s">
        <v>125</v>
      </c>
      <c r="Q14" s="58">
        <v>2015</v>
      </c>
      <c r="R14" s="59">
        <v>517.77716844895349</v>
      </c>
      <c r="S14" s="108">
        <v>242.39204007039393</v>
      </c>
      <c r="T14" s="59">
        <f>MAX(K$8:K$107)</f>
        <v>424.47542980912414</v>
      </c>
      <c r="U14" s="59">
        <f>R14*(0.95*S14/T14)</f>
        <v>280.88742617615765</v>
      </c>
      <c r="W14" s="55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s="54" customFormat="1" ht="12.95" customHeight="1" x14ac:dyDescent="0.2">
      <c r="A15" s="11">
        <v>8</v>
      </c>
      <c r="B15" s="32" t="s">
        <v>43</v>
      </c>
      <c r="C15" s="104" t="s">
        <v>96</v>
      </c>
      <c r="D15" s="30">
        <v>6363</v>
      </c>
      <c r="E15" s="31"/>
      <c r="F15" s="30">
        <v>8578</v>
      </c>
      <c r="G15" s="44"/>
      <c r="H15" s="44"/>
      <c r="I15" s="44"/>
      <c r="J15" s="41">
        <f t="shared" si="0"/>
        <v>373.72512437810946</v>
      </c>
      <c r="K15" s="41">
        <f t="shared" si="1"/>
        <v>0</v>
      </c>
      <c r="L15" s="41">
        <f t="shared" si="3"/>
        <v>431.21286902476919</v>
      </c>
      <c r="M15" s="42">
        <f t="shared" si="2"/>
        <v>804.93799340287865</v>
      </c>
      <c r="N15" s="53"/>
      <c r="O15" s="46"/>
      <c r="P15" s="46"/>
      <c r="Q15" s="46"/>
      <c r="R15" s="60"/>
      <c r="S15" s="46"/>
      <c r="T15" s="55"/>
      <c r="U15" s="55"/>
      <c r="W15" s="55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ht="12.95" customHeight="1" x14ac:dyDescent="0.2">
      <c r="A16" s="8">
        <v>9</v>
      </c>
      <c r="B16" s="27" t="s">
        <v>27</v>
      </c>
      <c r="C16" s="104" t="s">
        <v>92</v>
      </c>
      <c r="D16" s="83">
        <v>5140</v>
      </c>
      <c r="E16" s="84">
        <v>5160</v>
      </c>
      <c r="F16" s="26">
        <v>9749</v>
      </c>
      <c r="G16" s="45"/>
      <c r="H16" s="45"/>
      <c r="I16" s="44"/>
      <c r="J16" s="43">
        <f t="shared" si="0"/>
        <v>301.89331122166942</v>
      </c>
      <c r="K16" s="41">
        <f t="shared" si="1"/>
        <v>314.33599566806549</v>
      </c>
      <c r="L16" s="41">
        <f t="shared" si="3"/>
        <v>490.07860341833469</v>
      </c>
      <c r="M16" s="42">
        <f t="shared" si="2"/>
        <v>804.41459908640036</v>
      </c>
      <c r="N16" s="4"/>
      <c r="W16" s="61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54" customFormat="1" ht="12.95" customHeight="1" x14ac:dyDescent="0.2">
      <c r="A17" s="11">
        <v>10</v>
      </c>
      <c r="B17" s="32" t="s">
        <v>41</v>
      </c>
      <c r="C17" s="104" t="s">
        <v>90</v>
      </c>
      <c r="D17" s="30">
        <v>5693</v>
      </c>
      <c r="E17" s="28">
        <v>5750</v>
      </c>
      <c r="F17" s="28">
        <v>8938</v>
      </c>
      <c r="G17" s="44"/>
      <c r="H17" s="44"/>
      <c r="I17" s="44"/>
      <c r="J17" s="41">
        <f t="shared" si="0"/>
        <v>334.37327252625761</v>
      </c>
      <c r="K17" s="41">
        <f t="shared" si="1"/>
        <v>350.27751455259238</v>
      </c>
      <c r="L17" s="41">
        <f t="shared" si="3"/>
        <v>449.30993510648022</v>
      </c>
      <c r="M17" s="42">
        <f t="shared" si="2"/>
        <v>799.58744965907272</v>
      </c>
      <c r="N17" s="53"/>
      <c r="O17" s="112" t="s">
        <v>81</v>
      </c>
      <c r="P17" s="113"/>
      <c r="Q17" s="113"/>
      <c r="R17" s="113"/>
      <c r="S17" s="113"/>
      <c r="T17" s="114"/>
      <c r="W17" s="55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s="54" customFormat="1" ht="12.95" customHeight="1" x14ac:dyDescent="0.2">
      <c r="A18" s="11">
        <v>11</v>
      </c>
      <c r="B18" s="32" t="s">
        <v>40</v>
      </c>
      <c r="C18" s="104" t="s">
        <v>90</v>
      </c>
      <c r="D18" s="30"/>
      <c r="E18" s="28">
        <v>5163</v>
      </c>
      <c r="F18" s="30">
        <v>9563</v>
      </c>
      <c r="G18" s="44"/>
      <c r="H18" s="44"/>
      <c r="I18" s="44"/>
      <c r="J18" s="41">
        <f t="shared" si="0"/>
        <v>0</v>
      </c>
      <c r="K18" s="41">
        <f t="shared" si="1"/>
        <v>314.51874915391909</v>
      </c>
      <c r="L18" s="41">
        <f t="shared" si="3"/>
        <v>480.7284526094507</v>
      </c>
      <c r="M18" s="42">
        <f t="shared" si="2"/>
        <v>795.24720176336973</v>
      </c>
      <c r="N18" s="53"/>
      <c r="O18" s="98" t="s">
        <v>7</v>
      </c>
      <c r="P18" s="98" t="s">
        <v>120</v>
      </c>
      <c r="Q18" s="98" t="s">
        <v>80</v>
      </c>
      <c r="R18" s="99" t="s">
        <v>76</v>
      </c>
      <c r="S18" s="99" t="s">
        <v>82</v>
      </c>
      <c r="T18" s="99" t="s">
        <v>84</v>
      </c>
      <c r="W18" s="55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12.95" customHeight="1" x14ac:dyDescent="0.2">
      <c r="A19" s="8">
        <v>12</v>
      </c>
      <c r="B19" s="32" t="s">
        <v>45</v>
      </c>
      <c r="C19" s="104" t="s">
        <v>92</v>
      </c>
      <c r="D19" s="30">
        <v>5554</v>
      </c>
      <c r="E19" s="28">
        <v>5272</v>
      </c>
      <c r="F19" s="28">
        <v>8629</v>
      </c>
      <c r="G19" s="44"/>
      <c r="H19" s="44"/>
      <c r="I19" s="44"/>
      <c r="J19" s="41">
        <f t="shared" si="0"/>
        <v>326.20923161967937</v>
      </c>
      <c r="K19" s="41">
        <f t="shared" si="1"/>
        <v>321.15879247326387</v>
      </c>
      <c r="L19" s="41">
        <f t="shared" si="3"/>
        <v>433.77662005301164</v>
      </c>
      <c r="M19" s="42">
        <f t="shared" si="2"/>
        <v>759.98585167269084</v>
      </c>
      <c r="N19" s="4"/>
      <c r="O19" s="48" t="s">
        <v>58</v>
      </c>
      <c r="P19" s="48" t="s">
        <v>127</v>
      </c>
      <c r="Q19" s="58">
        <v>2013</v>
      </c>
      <c r="R19" s="59">
        <v>400.50787728026535</v>
      </c>
      <c r="S19" s="59">
        <v>887.33</v>
      </c>
      <c r="T19" s="59">
        <f>(S19-860)/1000*R19</f>
        <v>10.945880286069668</v>
      </c>
      <c r="U19" s="61"/>
      <c r="W19" s="61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54" customFormat="1" ht="12.95" customHeight="1" x14ac:dyDescent="0.2">
      <c r="A20" s="11">
        <v>13</v>
      </c>
      <c r="B20" s="32" t="s">
        <v>53</v>
      </c>
      <c r="C20" s="104" t="s">
        <v>92</v>
      </c>
      <c r="D20" s="30">
        <v>4541</v>
      </c>
      <c r="E20" s="28">
        <v>5490</v>
      </c>
      <c r="F20" s="28">
        <v>7981</v>
      </c>
      <c r="G20" s="44"/>
      <c r="H20" s="44"/>
      <c r="I20" s="44"/>
      <c r="J20" s="41">
        <f t="shared" si="0"/>
        <v>266.71158098396904</v>
      </c>
      <c r="K20" s="41">
        <f t="shared" si="1"/>
        <v>334.43887911195338</v>
      </c>
      <c r="L20" s="41">
        <f t="shared" si="3"/>
        <v>401.20190110593182</v>
      </c>
      <c r="M20" s="42">
        <f t="shared" si="2"/>
        <v>735.64078021788521</v>
      </c>
      <c r="N20" s="53"/>
      <c r="O20" s="48" t="s">
        <v>26</v>
      </c>
      <c r="P20" s="48" t="s">
        <v>128</v>
      </c>
      <c r="Q20" s="58">
        <v>2013</v>
      </c>
      <c r="R20" s="59">
        <v>400.50787728026535</v>
      </c>
      <c r="S20" s="59">
        <v>884.16</v>
      </c>
      <c r="T20" s="59">
        <f t="shared" ref="T20" si="4">(S20-860)/1000*R20</f>
        <v>9.6762703150911982</v>
      </c>
      <c r="U20" s="55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s="54" customFormat="1" ht="12.95" customHeight="1" x14ac:dyDescent="0.2">
      <c r="A21" s="11">
        <v>14</v>
      </c>
      <c r="B21" s="33" t="s">
        <v>46</v>
      </c>
      <c r="C21" s="33" t="s">
        <v>90</v>
      </c>
      <c r="D21" s="30">
        <v>6551</v>
      </c>
      <c r="E21" s="28">
        <v>5687</v>
      </c>
      <c r="F21" s="31"/>
      <c r="G21" s="41"/>
      <c r="H21" s="41"/>
      <c r="I21" s="41"/>
      <c r="J21" s="41">
        <f t="shared" si="0"/>
        <v>384.76713653952459</v>
      </c>
      <c r="K21" s="41">
        <f t="shared" si="1"/>
        <v>346.43969134966829</v>
      </c>
      <c r="L21" s="41">
        <f t="shared" si="3"/>
        <v>0</v>
      </c>
      <c r="M21" s="42">
        <f t="shared" si="2"/>
        <v>731.20682788919294</v>
      </c>
      <c r="N21" s="53"/>
      <c r="O21" s="48" t="s">
        <v>56</v>
      </c>
      <c r="P21" s="49" t="s">
        <v>124</v>
      </c>
      <c r="Q21" s="58">
        <v>2014</v>
      </c>
      <c r="R21" s="59">
        <v>424.47542980912402</v>
      </c>
      <c r="S21" s="59">
        <v>863.4</v>
      </c>
      <c r="T21" s="59">
        <f>(S21-860)/1000*R21</f>
        <v>1.4432164613510121</v>
      </c>
      <c r="U21" s="55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54" customFormat="1" ht="12.95" customHeight="1" x14ac:dyDescent="0.2">
      <c r="A22" s="11">
        <v>15</v>
      </c>
      <c r="B22" s="32" t="s">
        <v>62</v>
      </c>
      <c r="C22" s="104" t="s">
        <v>90</v>
      </c>
      <c r="D22" s="31"/>
      <c r="E22" s="28">
        <v>4695</v>
      </c>
      <c r="F22" s="28">
        <v>8756</v>
      </c>
      <c r="G22" s="44"/>
      <c r="H22" s="44"/>
      <c r="I22" s="44"/>
      <c r="J22" s="41">
        <f t="shared" si="0"/>
        <v>0</v>
      </c>
      <c r="K22" s="41">
        <f t="shared" si="1"/>
        <v>286.00920536076893</v>
      </c>
      <c r="L22" s="41">
        <f t="shared" si="3"/>
        <v>440.1608628096152</v>
      </c>
      <c r="M22" s="42">
        <f t="shared" si="2"/>
        <v>726.17006817038418</v>
      </c>
      <c r="N22" s="53"/>
      <c r="O22" s="50" t="s">
        <v>22</v>
      </c>
      <c r="P22" s="57" t="s">
        <v>125</v>
      </c>
      <c r="Q22" s="58">
        <v>2015</v>
      </c>
      <c r="R22" s="59">
        <v>517.77716844895349</v>
      </c>
      <c r="S22" s="59">
        <v>939.07</v>
      </c>
      <c r="T22" s="59">
        <f>(S22-860)/1000*R22</f>
        <v>40.94064070925878</v>
      </c>
      <c r="U22" s="55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s="54" customFormat="1" ht="12.95" customHeight="1" x14ac:dyDescent="0.2">
      <c r="A23" s="11">
        <v>16</v>
      </c>
      <c r="B23" s="27" t="s">
        <v>39</v>
      </c>
      <c r="C23" s="104" t="s">
        <v>90</v>
      </c>
      <c r="D23" s="25"/>
      <c r="E23" s="25">
        <v>5227</v>
      </c>
      <c r="F23" s="106"/>
      <c r="G23" s="43"/>
      <c r="H23" s="43"/>
      <c r="I23" s="41">
        <f>T$24</f>
        <v>37.787377753404634</v>
      </c>
      <c r="J23" s="43">
        <f t="shared" si="0"/>
        <v>0</v>
      </c>
      <c r="K23" s="41">
        <f t="shared" si="1"/>
        <v>318.41749018546096</v>
      </c>
      <c r="L23" s="85">
        <f>U$12</f>
        <v>368.98682498687515</v>
      </c>
      <c r="M23" s="42">
        <f t="shared" si="2"/>
        <v>725.19169292574077</v>
      </c>
      <c r="N23" s="53"/>
      <c r="O23" s="48" t="s">
        <v>58</v>
      </c>
      <c r="P23" s="48" t="s">
        <v>127</v>
      </c>
      <c r="Q23" s="58">
        <v>2015</v>
      </c>
      <c r="R23" s="59">
        <v>517.77716844895349</v>
      </c>
      <c r="S23" s="62">
        <v>935.73</v>
      </c>
      <c r="T23" s="59">
        <f>(S23-860)/1000*R23</f>
        <v>39.211264966639256</v>
      </c>
      <c r="U23" s="55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12.95" customHeight="1" x14ac:dyDescent="0.2">
      <c r="A24" s="8">
        <v>17</v>
      </c>
      <c r="B24" s="32" t="s">
        <v>66</v>
      </c>
      <c r="C24" s="104" t="s">
        <v>90</v>
      </c>
      <c r="D24" s="30">
        <v>4529</v>
      </c>
      <c r="E24" s="31"/>
      <c r="F24" s="28">
        <v>9132</v>
      </c>
      <c r="G24" s="44"/>
      <c r="H24" s="44"/>
      <c r="I24" s="44"/>
      <c r="J24" s="41">
        <f t="shared" si="0"/>
        <v>266.00677169707018</v>
      </c>
      <c r="K24" s="41">
        <f t="shared" si="1"/>
        <v>0</v>
      </c>
      <c r="L24" s="41">
        <f t="shared" ref="L24:L34" si="5">F24/F$2*F$5*L$5</f>
        <v>459.06224293940227</v>
      </c>
      <c r="M24" s="42">
        <f t="shared" si="2"/>
        <v>725.0690146364725</v>
      </c>
      <c r="N24" s="4"/>
      <c r="O24" s="49" t="s">
        <v>39</v>
      </c>
      <c r="P24" s="111" t="s">
        <v>126</v>
      </c>
      <c r="Q24" s="58">
        <v>2015</v>
      </c>
      <c r="R24" s="59">
        <v>517.77716844895349</v>
      </c>
      <c r="S24" s="62">
        <v>932.98</v>
      </c>
      <c r="T24" s="59">
        <f>(S24-860)/1000*R24</f>
        <v>37.787377753404634</v>
      </c>
      <c r="U24" s="61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54" customFormat="1" ht="12.95" customHeight="1" x14ac:dyDescent="0.2">
      <c r="A25" s="11">
        <v>18</v>
      </c>
      <c r="B25" s="32" t="s">
        <v>97</v>
      </c>
      <c r="C25" s="104" t="s">
        <v>90</v>
      </c>
      <c r="D25" s="30"/>
      <c r="E25" s="28">
        <v>4940</v>
      </c>
      <c r="F25" s="28">
        <v>8257</v>
      </c>
      <c r="G25" s="44"/>
      <c r="H25" s="44"/>
      <c r="I25" s="44"/>
      <c r="J25" s="41">
        <f t="shared" si="0"/>
        <v>0</v>
      </c>
      <c r="K25" s="41">
        <f t="shared" si="1"/>
        <v>300.93407337214029</v>
      </c>
      <c r="L25" s="41">
        <f t="shared" si="5"/>
        <v>415.07631843524359</v>
      </c>
      <c r="M25" s="42">
        <f t="shared" si="2"/>
        <v>716.01039180738394</v>
      </c>
      <c r="N25" s="53"/>
      <c r="U25" s="55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s="54" customFormat="1" ht="12.95" customHeight="1" x14ac:dyDescent="0.2">
      <c r="A26" s="11">
        <v>19</v>
      </c>
      <c r="B26" s="32" t="s">
        <v>110</v>
      </c>
      <c r="C26" s="104" t="s">
        <v>90</v>
      </c>
      <c r="D26" s="30">
        <v>5332</v>
      </c>
      <c r="E26" s="30">
        <v>5044</v>
      </c>
      <c r="F26" s="28">
        <v>7482</v>
      </c>
      <c r="G26" s="44"/>
      <c r="H26" s="44"/>
      <c r="I26" s="44"/>
      <c r="J26" s="41">
        <f t="shared" si="0"/>
        <v>313.17025981205086</v>
      </c>
      <c r="K26" s="41">
        <f t="shared" si="1"/>
        <v>307.26952754839579</v>
      </c>
      <c r="L26" s="41">
        <f t="shared" si="5"/>
        <v>376.11735673156022</v>
      </c>
      <c r="M26" s="42">
        <f t="shared" si="2"/>
        <v>689.28761654361108</v>
      </c>
      <c r="N26" s="53"/>
      <c r="U26" s="55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s="54" customFormat="1" ht="12.95" customHeight="1" x14ac:dyDescent="0.2">
      <c r="A27" s="11">
        <v>20</v>
      </c>
      <c r="B27" s="32" t="s">
        <v>63</v>
      </c>
      <c r="C27" s="104" t="s">
        <v>93</v>
      </c>
      <c r="D27" s="30">
        <v>3792</v>
      </c>
      <c r="E27" s="30">
        <v>4076</v>
      </c>
      <c r="F27" s="28">
        <v>8597</v>
      </c>
      <c r="G27" s="44"/>
      <c r="H27" s="44"/>
      <c r="I27" s="44"/>
      <c r="J27" s="41">
        <f t="shared" si="0"/>
        <v>222.71973466003314</v>
      </c>
      <c r="K27" s="41">
        <f t="shared" si="1"/>
        <v>248.30106944632462</v>
      </c>
      <c r="L27" s="41">
        <f t="shared" si="5"/>
        <v>432.16799195685951</v>
      </c>
      <c r="M27" s="42">
        <f t="shared" si="2"/>
        <v>680.46906140318413</v>
      </c>
      <c r="N27" s="53"/>
      <c r="U27" s="55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s="54" customFormat="1" ht="12.95" customHeight="1" x14ac:dyDescent="0.2">
      <c r="A28" s="11">
        <v>21</v>
      </c>
      <c r="B28" s="32" t="s">
        <v>100</v>
      </c>
      <c r="C28" s="104" t="s">
        <v>96</v>
      </c>
      <c r="D28" s="30">
        <v>5281</v>
      </c>
      <c r="E28" s="28">
        <v>3076</v>
      </c>
      <c r="F28" s="28">
        <v>7294</v>
      </c>
      <c r="G28" s="44"/>
      <c r="H28" s="44"/>
      <c r="I28" s="44"/>
      <c r="J28" s="41">
        <f t="shared" si="0"/>
        <v>310.17482034273081</v>
      </c>
      <c r="K28" s="41">
        <f t="shared" si="1"/>
        <v>187.38324082848249</v>
      </c>
      <c r="L28" s="41">
        <f t="shared" si="5"/>
        <v>366.66666666666663</v>
      </c>
      <c r="M28" s="42">
        <f t="shared" si="2"/>
        <v>676.8414870093975</v>
      </c>
      <c r="N28" s="53"/>
      <c r="U28" s="55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s="54" customFormat="1" ht="12.95" customHeight="1" x14ac:dyDescent="0.2">
      <c r="A29" s="11">
        <v>22</v>
      </c>
      <c r="B29" s="32" t="s">
        <v>65</v>
      </c>
      <c r="C29" s="104" t="s">
        <v>90</v>
      </c>
      <c r="D29" s="31"/>
      <c r="E29" s="28">
        <v>4196</v>
      </c>
      <c r="F29" s="28">
        <v>8169</v>
      </c>
      <c r="G29" s="44"/>
      <c r="H29" s="44"/>
      <c r="I29" s="44"/>
      <c r="J29" s="41">
        <f t="shared" si="0"/>
        <v>0</v>
      </c>
      <c r="K29" s="41">
        <f t="shared" si="1"/>
        <v>255.61120888046568</v>
      </c>
      <c r="L29" s="41">
        <f t="shared" si="5"/>
        <v>410.6525911708253</v>
      </c>
      <c r="M29" s="42">
        <f t="shared" si="2"/>
        <v>666.26380005129101</v>
      </c>
      <c r="N29" s="53"/>
      <c r="U29" s="55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s="54" customFormat="1" ht="12.95" customHeight="1" x14ac:dyDescent="0.2">
      <c r="A30" s="11">
        <v>23</v>
      </c>
      <c r="B30" s="32" t="s">
        <v>101</v>
      </c>
      <c r="C30" s="104" t="s">
        <v>90</v>
      </c>
      <c r="D30" s="31"/>
      <c r="E30" s="28">
        <v>4628</v>
      </c>
      <c r="F30" s="28">
        <v>7077</v>
      </c>
      <c r="G30" s="44"/>
      <c r="H30" s="44"/>
      <c r="I30" s="44"/>
      <c r="J30" s="41">
        <f t="shared" si="0"/>
        <v>0</v>
      </c>
      <c r="K30" s="41">
        <f t="shared" si="1"/>
        <v>281.92771084337352</v>
      </c>
      <c r="L30" s="41">
        <f t="shared" si="5"/>
        <v>355.7581573896353</v>
      </c>
      <c r="M30" s="42">
        <f t="shared" si="2"/>
        <v>637.68586823300882</v>
      </c>
      <c r="N30" s="53"/>
      <c r="U30" s="55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s="54" customFormat="1" ht="12.95" customHeight="1" x14ac:dyDescent="0.2">
      <c r="A31" s="11">
        <v>24</v>
      </c>
      <c r="B31" s="27" t="s">
        <v>32</v>
      </c>
      <c r="C31" s="104" t="s">
        <v>90</v>
      </c>
      <c r="D31" s="83">
        <v>5140</v>
      </c>
      <c r="E31" s="25">
        <v>5420</v>
      </c>
      <c r="F31" s="106"/>
      <c r="G31" s="43"/>
      <c r="H31" s="43"/>
      <c r="I31" s="41"/>
      <c r="J31" s="43">
        <f t="shared" si="0"/>
        <v>301.89331122166942</v>
      </c>
      <c r="K31" s="41">
        <f t="shared" si="1"/>
        <v>330.17463110870449</v>
      </c>
      <c r="L31" s="41">
        <f t="shared" si="5"/>
        <v>0</v>
      </c>
      <c r="M31" s="42">
        <f t="shared" si="2"/>
        <v>632.06794233037385</v>
      </c>
      <c r="N31" s="53"/>
      <c r="O31" s="53"/>
      <c r="P31" s="53"/>
      <c r="V31" s="55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s="54" customFormat="1" ht="12.95" customHeight="1" x14ac:dyDescent="0.2">
      <c r="A32" s="11">
        <v>25</v>
      </c>
      <c r="B32" s="32" t="s">
        <v>102</v>
      </c>
      <c r="C32" s="104" t="s">
        <v>92</v>
      </c>
      <c r="D32" s="30"/>
      <c r="E32" s="30">
        <v>3290</v>
      </c>
      <c r="F32" s="30">
        <v>8450</v>
      </c>
      <c r="G32" s="44"/>
      <c r="H32" s="44"/>
      <c r="I32" s="44"/>
      <c r="J32" s="41">
        <f t="shared" si="0"/>
        <v>0</v>
      </c>
      <c r="K32" s="41">
        <f t="shared" si="1"/>
        <v>200.4196561527007</v>
      </c>
      <c r="L32" s="41">
        <f t="shared" si="5"/>
        <v>424.77835664016084</v>
      </c>
      <c r="M32" s="42">
        <f t="shared" si="2"/>
        <v>625.1980127928615</v>
      </c>
      <c r="N32" s="53"/>
      <c r="O32" s="53"/>
      <c r="P32" s="53"/>
      <c r="V32" s="55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s="54" customFormat="1" ht="12.95" customHeight="1" x14ac:dyDescent="0.2">
      <c r="A33" s="11">
        <v>26</v>
      </c>
      <c r="B33" s="32" t="s">
        <v>60</v>
      </c>
      <c r="C33" s="104" t="s">
        <v>92</v>
      </c>
      <c r="D33" s="30">
        <v>3899</v>
      </c>
      <c r="E33" s="12"/>
      <c r="F33" s="30">
        <v>7169</v>
      </c>
      <c r="G33" s="44"/>
      <c r="H33" s="44"/>
      <c r="I33" s="44"/>
      <c r="J33" s="41">
        <f t="shared" si="0"/>
        <v>229.00428413488115</v>
      </c>
      <c r="K33" s="41">
        <f t="shared" si="1"/>
        <v>0</v>
      </c>
      <c r="L33" s="41">
        <f t="shared" si="5"/>
        <v>360.38296316607256</v>
      </c>
      <c r="M33" s="42">
        <f t="shared" si="2"/>
        <v>589.38724730095373</v>
      </c>
      <c r="N33" s="53"/>
      <c r="O33" s="53"/>
      <c r="P33" s="53"/>
      <c r="V33" s="55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s="54" customFormat="1" ht="12.95" customHeight="1" x14ac:dyDescent="0.2">
      <c r="A34" s="11">
        <v>27</v>
      </c>
      <c r="B34" s="32" t="s">
        <v>61</v>
      </c>
      <c r="C34" s="104" t="s">
        <v>91</v>
      </c>
      <c r="D34" s="30"/>
      <c r="E34" s="28">
        <v>3644</v>
      </c>
      <c r="F34" s="30">
        <v>6626</v>
      </c>
      <c r="G34" s="44"/>
      <c r="H34" s="44"/>
      <c r="I34" s="44"/>
      <c r="J34" s="41">
        <f t="shared" si="0"/>
        <v>0</v>
      </c>
      <c r="K34" s="41">
        <f t="shared" si="1"/>
        <v>221.98456748341681</v>
      </c>
      <c r="L34" s="41">
        <f t="shared" si="5"/>
        <v>333.08655515949181</v>
      </c>
      <c r="M34" s="42">
        <f t="shared" si="2"/>
        <v>555.07112264290868</v>
      </c>
      <c r="N34" s="53"/>
      <c r="O34" s="53"/>
      <c r="P34" s="53"/>
      <c r="V34" s="55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s="54" customFormat="1" ht="12.95" customHeight="1" x14ac:dyDescent="0.2">
      <c r="A35" s="11">
        <v>28</v>
      </c>
      <c r="B35" s="32" t="s">
        <v>34</v>
      </c>
      <c r="C35" s="32" t="s">
        <v>92</v>
      </c>
      <c r="D35" s="30">
        <v>3696</v>
      </c>
      <c r="E35" s="30">
        <v>3979</v>
      </c>
      <c r="F35" s="12"/>
      <c r="G35" s="41"/>
      <c r="H35" s="41"/>
      <c r="I35" s="41"/>
      <c r="J35" s="41">
        <f t="shared" si="0"/>
        <v>217.08126036484245</v>
      </c>
      <c r="K35" s="41">
        <f t="shared" si="1"/>
        <v>242.39204007039393</v>
      </c>
      <c r="L35" s="100">
        <f>U$14</f>
        <v>280.88742617615765</v>
      </c>
      <c r="M35" s="42">
        <f t="shared" si="2"/>
        <v>523.27946624655158</v>
      </c>
      <c r="N35" s="53"/>
      <c r="O35" s="53"/>
      <c r="P35" s="53"/>
      <c r="V35" s="55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 s="54" customFormat="1" ht="12.95" customHeight="1" x14ac:dyDescent="0.2">
      <c r="A36" s="11">
        <v>29</v>
      </c>
      <c r="B36" s="32" t="s">
        <v>111</v>
      </c>
      <c r="C36" s="32" t="s">
        <v>92</v>
      </c>
      <c r="D36" s="30">
        <v>4454</v>
      </c>
      <c r="E36" s="30">
        <v>4118</v>
      </c>
      <c r="F36" s="31"/>
      <c r="G36" s="41"/>
      <c r="H36" s="41"/>
      <c r="I36" s="41"/>
      <c r="J36" s="41">
        <f t="shared" si="0"/>
        <v>261.60171365395246</v>
      </c>
      <c r="K36" s="41">
        <f t="shared" si="1"/>
        <v>250.85961824827402</v>
      </c>
      <c r="L36" s="41">
        <f t="shared" ref="L36:L67" si="6">F36/F$2*F$5*L$5</f>
        <v>0</v>
      </c>
      <c r="M36" s="42">
        <f t="shared" si="2"/>
        <v>512.46133190222645</v>
      </c>
      <c r="N36" s="53"/>
      <c r="O36" s="53"/>
      <c r="P36" s="53"/>
      <c r="Q36" s="55"/>
      <c r="R36" s="55"/>
      <c r="S36" s="55"/>
      <c r="T36" s="55"/>
      <c r="U36" s="55"/>
      <c r="V36" s="55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:34" s="54" customFormat="1" ht="12.95" customHeight="1" x14ac:dyDescent="0.2">
      <c r="A37" s="11">
        <v>30</v>
      </c>
      <c r="B37" s="32" t="s">
        <v>117</v>
      </c>
      <c r="C37" s="32" t="s">
        <v>93</v>
      </c>
      <c r="D37" s="31"/>
      <c r="E37" s="30">
        <v>3104</v>
      </c>
      <c r="F37" s="30">
        <v>6293</v>
      </c>
      <c r="G37" s="44"/>
      <c r="H37" s="44"/>
      <c r="I37" s="44"/>
      <c r="J37" s="41">
        <f t="shared" si="0"/>
        <v>0</v>
      </c>
      <c r="K37" s="109">
        <f t="shared" si="1"/>
        <v>189.08894002978207</v>
      </c>
      <c r="L37" s="41">
        <f t="shared" si="6"/>
        <v>316.34676903390914</v>
      </c>
      <c r="M37" s="42">
        <f t="shared" si="2"/>
        <v>505.43570906369121</v>
      </c>
      <c r="N37" s="53"/>
      <c r="O37" s="53"/>
      <c r="P37" s="53"/>
      <c r="Q37" s="55"/>
      <c r="R37" s="55"/>
      <c r="S37" s="55"/>
      <c r="T37" s="55"/>
      <c r="U37" s="55"/>
      <c r="V37" s="55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</row>
    <row r="38" spans="1:34" s="54" customFormat="1" ht="12.95" customHeight="1" x14ac:dyDescent="0.2">
      <c r="A38" s="11">
        <v>31</v>
      </c>
      <c r="B38" s="32" t="s">
        <v>103</v>
      </c>
      <c r="C38" s="32" t="s">
        <v>92</v>
      </c>
      <c r="D38" s="30"/>
      <c r="E38" s="31"/>
      <c r="F38" s="30">
        <v>9265</v>
      </c>
      <c r="G38" s="44"/>
      <c r="H38" s="44"/>
      <c r="I38" s="44"/>
      <c r="J38" s="41">
        <f t="shared" si="0"/>
        <v>0</v>
      </c>
      <c r="K38" s="41">
        <f t="shared" si="1"/>
        <v>0</v>
      </c>
      <c r="L38" s="41">
        <f t="shared" si="6"/>
        <v>465.74810346403439</v>
      </c>
      <c r="M38" s="42">
        <f t="shared" si="2"/>
        <v>465.74810346403439</v>
      </c>
      <c r="N38" s="53"/>
      <c r="O38" s="53"/>
      <c r="P38" s="53"/>
      <c r="Q38" s="55"/>
      <c r="R38" s="55"/>
      <c r="S38" s="55"/>
      <c r="T38" s="55"/>
      <c r="U38" s="55"/>
      <c r="V38" s="55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</row>
    <row r="39" spans="1:34" s="54" customFormat="1" ht="12.95" customHeight="1" x14ac:dyDescent="0.2">
      <c r="A39" s="11">
        <v>32</v>
      </c>
      <c r="B39" s="32" t="s">
        <v>104</v>
      </c>
      <c r="C39" s="32" t="s">
        <v>93</v>
      </c>
      <c r="D39" s="30">
        <v>3678</v>
      </c>
      <c r="E39" s="28">
        <v>3947</v>
      </c>
      <c r="F39" s="12"/>
      <c r="G39" s="41"/>
      <c r="H39" s="41"/>
      <c r="I39" s="41"/>
      <c r="J39" s="41">
        <f t="shared" si="0"/>
        <v>216.02404643449418</v>
      </c>
      <c r="K39" s="41">
        <f t="shared" si="1"/>
        <v>240.442669554623</v>
      </c>
      <c r="L39" s="41">
        <f t="shared" si="6"/>
        <v>0</v>
      </c>
      <c r="M39" s="42">
        <f t="shared" si="2"/>
        <v>456.46671598911718</v>
      </c>
      <c r="N39" s="53"/>
      <c r="O39" s="53"/>
      <c r="P39" s="53"/>
      <c r="Q39" s="55"/>
      <c r="R39" s="55"/>
      <c r="S39" s="55"/>
      <c r="T39" s="55"/>
      <c r="U39" s="55"/>
      <c r="V39" s="55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</row>
    <row r="40" spans="1:34" s="54" customFormat="1" ht="12.95" customHeight="1" x14ac:dyDescent="0.2">
      <c r="A40" s="11">
        <v>33</v>
      </c>
      <c r="B40" s="32" t="s">
        <v>105</v>
      </c>
      <c r="C40" s="32" t="s">
        <v>95</v>
      </c>
      <c r="D40" s="30"/>
      <c r="E40" s="30">
        <v>6319</v>
      </c>
      <c r="F40" s="31"/>
      <c r="G40" s="41"/>
      <c r="H40" s="41"/>
      <c r="I40" s="41"/>
      <c r="J40" s="41">
        <f t="shared" ref="J40:J71" si="7">D40/D$2*D$5*J$5</f>
        <v>0</v>
      </c>
      <c r="K40" s="41">
        <f t="shared" ref="K40:K71" si="8">E40/E$2*E$5*K$5</f>
        <v>384.93975903614455</v>
      </c>
      <c r="L40" s="41">
        <f t="shared" si="6"/>
        <v>0</v>
      </c>
      <c r="M40" s="42">
        <f t="shared" ref="M40:M71" si="9">SUM(J40+G40,K40+H40,L40+I40)-MIN(J40+G40,K40+H40,L40+I40)</f>
        <v>384.93975903614455</v>
      </c>
      <c r="N40" s="53"/>
      <c r="O40" s="53"/>
      <c r="P40" s="53"/>
      <c r="Q40" s="55"/>
      <c r="R40" s="55"/>
      <c r="S40" s="55"/>
      <c r="T40" s="55"/>
      <c r="U40" s="55"/>
      <c r="V40" s="55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1:34" s="54" customFormat="1" ht="12.95" customHeight="1" x14ac:dyDescent="0.2">
      <c r="A41" s="11">
        <v>34</v>
      </c>
      <c r="B41" s="32" t="s">
        <v>52</v>
      </c>
      <c r="C41" s="32" t="s">
        <v>92</v>
      </c>
      <c r="D41" s="30"/>
      <c r="E41" s="31"/>
      <c r="F41" s="28">
        <v>7464</v>
      </c>
      <c r="G41" s="44"/>
      <c r="H41" s="44"/>
      <c r="I41" s="44"/>
      <c r="J41" s="41">
        <f t="shared" si="7"/>
        <v>0</v>
      </c>
      <c r="K41" s="41">
        <f t="shared" si="8"/>
        <v>0</v>
      </c>
      <c r="L41" s="41">
        <f t="shared" si="6"/>
        <v>375.21250342747464</v>
      </c>
      <c r="M41" s="42">
        <f t="shared" si="9"/>
        <v>375.21250342747464</v>
      </c>
      <c r="N41" s="53"/>
      <c r="O41" s="53"/>
      <c r="P41" s="53"/>
      <c r="Q41" s="55"/>
      <c r="R41" s="55"/>
      <c r="S41" s="55"/>
      <c r="T41" s="55"/>
      <c r="U41" s="55"/>
      <c r="V41" s="55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:34" ht="12.95" customHeight="1" x14ac:dyDescent="0.2">
      <c r="A42" s="8">
        <v>35</v>
      </c>
      <c r="B42" s="27" t="s">
        <v>49</v>
      </c>
      <c r="C42" s="27" t="s">
        <v>90</v>
      </c>
      <c r="D42" s="83">
        <v>5140</v>
      </c>
      <c r="E42" s="9"/>
      <c r="F42" s="9"/>
      <c r="G42" s="43"/>
      <c r="H42" s="43"/>
      <c r="I42" s="41"/>
      <c r="J42" s="43">
        <f t="shared" si="7"/>
        <v>301.89331122166942</v>
      </c>
      <c r="K42" s="41">
        <f t="shared" si="8"/>
        <v>0</v>
      </c>
      <c r="L42" s="41">
        <f t="shared" si="6"/>
        <v>0</v>
      </c>
      <c r="M42" s="42">
        <f t="shared" si="9"/>
        <v>301.89331122166942</v>
      </c>
      <c r="N42" s="4"/>
      <c r="O42" s="4"/>
      <c r="P42" s="4"/>
      <c r="Q42" s="61"/>
      <c r="R42" s="61"/>
      <c r="S42" s="61"/>
      <c r="T42" s="61"/>
      <c r="U42" s="61"/>
      <c r="V42" s="61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s="54" customFormat="1" ht="12.95" customHeight="1" x14ac:dyDescent="0.2">
      <c r="A43" s="11">
        <v>36</v>
      </c>
      <c r="B43" s="32" t="s">
        <v>64</v>
      </c>
      <c r="C43" s="32" t="s">
        <v>91</v>
      </c>
      <c r="D43" s="31"/>
      <c r="E43" s="28">
        <v>4600</v>
      </c>
      <c r="F43" s="12"/>
      <c r="G43" s="41"/>
      <c r="H43" s="41"/>
      <c r="I43" s="41"/>
      <c r="J43" s="41">
        <f t="shared" si="7"/>
        <v>0</v>
      </c>
      <c r="K43" s="41">
        <f t="shared" si="8"/>
        <v>280.22201164207394</v>
      </c>
      <c r="L43" s="41">
        <f t="shared" si="6"/>
        <v>0</v>
      </c>
      <c r="M43" s="42">
        <f t="shared" si="9"/>
        <v>280.22201164207394</v>
      </c>
      <c r="N43" s="53"/>
      <c r="O43" s="53"/>
      <c r="P43" s="53"/>
      <c r="Q43" s="55"/>
      <c r="R43" s="55"/>
      <c r="S43" s="55"/>
      <c r="T43" s="55"/>
      <c r="U43" s="55"/>
      <c r="V43" s="55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4" s="54" customFormat="1" ht="12.95" customHeight="1" x14ac:dyDescent="0.2">
      <c r="A44" s="11">
        <v>37</v>
      </c>
      <c r="B44" s="32" t="s">
        <v>59</v>
      </c>
      <c r="C44" s="29" t="s">
        <v>92</v>
      </c>
      <c r="D44" s="28">
        <v>1892</v>
      </c>
      <c r="E44" s="31"/>
      <c r="F44" s="31"/>
      <c r="G44" s="41"/>
      <c r="H44" s="41"/>
      <c r="I44" s="41"/>
      <c r="J44" s="41">
        <f t="shared" si="7"/>
        <v>111.12493090105029</v>
      </c>
      <c r="K44" s="41">
        <f t="shared" si="8"/>
        <v>0</v>
      </c>
      <c r="L44" s="41">
        <f t="shared" si="6"/>
        <v>0</v>
      </c>
      <c r="M44" s="42">
        <f t="shared" si="9"/>
        <v>111.12493090105029</v>
      </c>
      <c r="N44" s="53"/>
      <c r="O44" s="53"/>
      <c r="P44" s="53"/>
      <c r="Q44" s="55"/>
      <c r="R44" s="55"/>
      <c r="S44" s="55"/>
      <c r="T44" s="55"/>
      <c r="U44" s="55"/>
      <c r="V44" s="55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:34" s="54" customFormat="1" ht="12.95" customHeight="1" x14ac:dyDescent="0.2">
      <c r="A45" s="11">
        <v>38</v>
      </c>
      <c r="B45" s="32" t="s">
        <v>106</v>
      </c>
      <c r="C45" s="32" t="s">
        <v>90</v>
      </c>
      <c r="D45" s="30"/>
      <c r="E45" s="30">
        <v>1789</v>
      </c>
      <c r="F45" s="31"/>
      <c r="G45" s="41"/>
      <c r="H45" s="41"/>
      <c r="I45" s="41"/>
      <c r="J45" s="41">
        <f t="shared" si="7"/>
        <v>0</v>
      </c>
      <c r="K45" s="41">
        <f t="shared" si="8"/>
        <v>108.98199539731961</v>
      </c>
      <c r="L45" s="41">
        <f t="shared" si="6"/>
        <v>0</v>
      </c>
      <c r="M45" s="42">
        <f t="shared" si="9"/>
        <v>108.98199539731961</v>
      </c>
      <c r="N45" s="53"/>
      <c r="O45" s="53"/>
      <c r="P45" s="53"/>
      <c r="Q45" s="55"/>
      <c r="R45" s="55"/>
      <c r="S45" s="55"/>
      <c r="T45" s="55"/>
      <c r="U45" s="55"/>
      <c r="V45" s="55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 s="54" customFormat="1" ht="12.95" customHeight="1" x14ac:dyDescent="0.2">
      <c r="A46" s="11">
        <v>39</v>
      </c>
      <c r="B46" s="32" t="s">
        <v>26</v>
      </c>
      <c r="C46" s="32" t="s">
        <v>90</v>
      </c>
      <c r="D46" s="31"/>
      <c r="E46" s="31"/>
      <c r="F46" s="31"/>
      <c r="G46" s="41">
        <f>T$20</f>
        <v>9.6762703150911982</v>
      </c>
      <c r="H46" s="41"/>
      <c r="I46" s="41"/>
      <c r="J46" s="41">
        <f t="shared" si="7"/>
        <v>0</v>
      </c>
      <c r="K46" s="41">
        <f t="shared" si="8"/>
        <v>0</v>
      </c>
      <c r="L46" s="41">
        <f t="shared" si="6"/>
        <v>0</v>
      </c>
      <c r="M46" s="42">
        <f t="shared" si="9"/>
        <v>9.6762703150911982</v>
      </c>
      <c r="N46" s="53"/>
      <c r="O46" s="53"/>
      <c r="P46" s="53"/>
      <c r="Q46" s="55"/>
      <c r="R46" s="55"/>
      <c r="S46" s="55"/>
      <c r="T46" s="55"/>
      <c r="U46" s="55"/>
      <c r="V46" s="55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 s="54" customFormat="1" ht="12.95" customHeight="1" x14ac:dyDescent="0.2">
      <c r="A47" s="11">
        <v>40</v>
      </c>
      <c r="B47" s="34" t="s">
        <v>23</v>
      </c>
      <c r="C47" s="34" t="s">
        <v>90</v>
      </c>
      <c r="D47" s="31"/>
      <c r="E47" s="31"/>
      <c r="F47" s="31"/>
      <c r="G47" s="41"/>
      <c r="H47" s="41"/>
      <c r="I47" s="41"/>
      <c r="J47" s="41">
        <f t="shared" si="7"/>
        <v>0</v>
      </c>
      <c r="K47" s="41">
        <f t="shared" si="8"/>
        <v>0</v>
      </c>
      <c r="L47" s="41">
        <f t="shared" si="6"/>
        <v>0</v>
      </c>
      <c r="M47" s="42">
        <f t="shared" si="9"/>
        <v>0</v>
      </c>
      <c r="N47" s="53"/>
      <c r="O47" s="53"/>
      <c r="P47" s="53"/>
      <c r="Q47" s="55"/>
      <c r="R47" s="55"/>
      <c r="S47" s="55"/>
      <c r="T47" s="55"/>
      <c r="U47" s="55"/>
      <c r="V47" s="55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:34" s="54" customFormat="1" ht="12.95" customHeight="1" x14ac:dyDescent="0.2">
      <c r="A48" s="11">
        <v>41</v>
      </c>
      <c r="B48" s="32" t="s">
        <v>25</v>
      </c>
      <c r="C48" s="29" t="s">
        <v>90</v>
      </c>
      <c r="D48" s="12"/>
      <c r="E48" s="31"/>
      <c r="F48" s="31"/>
      <c r="G48" s="41"/>
      <c r="H48" s="41"/>
      <c r="I48" s="41"/>
      <c r="J48" s="41">
        <f t="shared" si="7"/>
        <v>0</v>
      </c>
      <c r="K48" s="41">
        <f t="shared" si="8"/>
        <v>0</v>
      </c>
      <c r="L48" s="41">
        <f t="shared" si="6"/>
        <v>0</v>
      </c>
      <c r="M48" s="42">
        <f t="shared" si="9"/>
        <v>0</v>
      </c>
      <c r="N48" s="53"/>
      <c r="O48" s="53"/>
      <c r="P48" s="53"/>
      <c r="Q48" s="55"/>
      <c r="R48" s="55"/>
      <c r="S48" s="55"/>
      <c r="T48" s="55"/>
      <c r="U48" s="55"/>
      <c r="V48" s="55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:34" s="54" customFormat="1" ht="12.95" customHeight="1" x14ac:dyDescent="0.2">
      <c r="A49" s="11">
        <v>42</v>
      </c>
      <c r="B49" s="32" t="s">
        <v>114</v>
      </c>
      <c r="C49" s="32" t="s">
        <v>94</v>
      </c>
      <c r="D49" s="30"/>
      <c r="E49" s="31"/>
      <c r="F49" s="31"/>
      <c r="G49" s="41"/>
      <c r="H49" s="41"/>
      <c r="I49" s="41"/>
      <c r="J49" s="41">
        <f t="shared" si="7"/>
        <v>0</v>
      </c>
      <c r="K49" s="41">
        <f t="shared" si="8"/>
        <v>0</v>
      </c>
      <c r="L49" s="41">
        <f t="shared" si="6"/>
        <v>0</v>
      </c>
      <c r="M49" s="42">
        <f t="shared" si="9"/>
        <v>0</v>
      </c>
      <c r="N49" s="53"/>
      <c r="O49" s="53"/>
      <c r="P49" s="53"/>
      <c r="Q49" s="55"/>
      <c r="R49" s="55"/>
      <c r="S49" s="55"/>
      <c r="T49" s="55"/>
      <c r="U49" s="55"/>
      <c r="V49" s="55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1:34" s="54" customFormat="1" ht="12.95" customHeight="1" x14ac:dyDescent="0.2">
      <c r="A50" s="11">
        <v>43</v>
      </c>
      <c r="B50" s="32" t="s">
        <v>55</v>
      </c>
      <c r="C50" s="29" t="s">
        <v>92</v>
      </c>
      <c r="D50" s="28"/>
      <c r="E50" s="31"/>
      <c r="F50" s="12"/>
      <c r="G50" s="41"/>
      <c r="H50" s="41"/>
      <c r="I50" s="41"/>
      <c r="J50" s="41">
        <f t="shared" si="7"/>
        <v>0</v>
      </c>
      <c r="K50" s="41">
        <f t="shared" si="8"/>
        <v>0</v>
      </c>
      <c r="L50" s="41">
        <f t="shared" si="6"/>
        <v>0</v>
      </c>
      <c r="M50" s="42">
        <f t="shared" si="9"/>
        <v>0</v>
      </c>
      <c r="N50" s="53"/>
      <c r="O50" s="53"/>
      <c r="P50" s="53"/>
      <c r="Q50" s="55"/>
      <c r="R50" s="55"/>
      <c r="S50" s="55"/>
      <c r="T50" s="55"/>
      <c r="U50" s="55"/>
      <c r="V50" s="55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1:34" s="54" customFormat="1" ht="12.95" customHeight="1" x14ac:dyDescent="0.2">
      <c r="A51" s="11">
        <v>44</v>
      </c>
      <c r="B51" s="32" t="s">
        <v>36</v>
      </c>
      <c r="C51" s="29" t="s">
        <v>90</v>
      </c>
      <c r="D51" s="28"/>
      <c r="E51" s="12"/>
      <c r="F51" s="12"/>
      <c r="G51" s="41"/>
      <c r="H51" s="41"/>
      <c r="I51" s="41"/>
      <c r="J51" s="41">
        <f t="shared" si="7"/>
        <v>0</v>
      </c>
      <c r="K51" s="41">
        <f t="shared" si="8"/>
        <v>0</v>
      </c>
      <c r="L51" s="41">
        <f t="shared" si="6"/>
        <v>0</v>
      </c>
      <c r="M51" s="42">
        <f t="shared" si="9"/>
        <v>0</v>
      </c>
      <c r="N51" s="53"/>
      <c r="O51" s="53"/>
      <c r="P51" s="53"/>
      <c r="Q51" s="55"/>
      <c r="R51" s="55"/>
      <c r="S51" s="55"/>
      <c r="T51" s="55"/>
      <c r="U51" s="55"/>
      <c r="V51" s="55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1:34" s="54" customFormat="1" ht="12.95" customHeight="1" x14ac:dyDescent="0.2">
      <c r="A52" s="11">
        <v>45</v>
      </c>
      <c r="B52" s="32" t="s">
        <v>116</v>
      </c>
      <c r="C52" s="29" t="s">
        <v>90</v>
      </c>
      <c r="D52" s="28"/>
      <c r="E52" s="31"/>
      <c r="F52" s="31"/>
      <c r="G52" s="41"/>
      <c r="H52" s="41"/>
      <c r="I52" s="41"/>
      <c r="J52" s="41">
        <f t="shared" si="7"/>
        <v>0</v>
      </c>
      <c r="K52" s="41">
        <f t="shared" si="8"/>
        <v>0</v>
      </c>
      <c r="L52" s="41">
        <f t="shared" si="6"/>
        <v>0</v>
      </c>
      <c r="M52" s="42">
        <f t="shared" si="9"/>
        <v>0</v>
      </c>
      <c r="N52" s="53"/>
      <c r="O52" s="53"/>
      <c r="P52" s="53"/>
      <c r="Q52" s="55"/>
      <c r="R52" s="55"/>
      <c r="S52" s="55"/>
      <c r="T52" s="55"/>
      <c r="U52" s="55"/>
      <c r="V52" s="55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1:34" s="54" customFormat="1" ht="12.95" customHeight="1" x14ac:dyDescent="0.2">
      <c r="A53" s="11">
        <v>46</v>
      </c>
      <c r="B53" s="32" t="s">
        <v>44</v>
      </c>
      <c r="C53" s="29" t="s">
        <v>90</v>
      </c>
      <c r="D53" s="28"/>
      <c r="E53" s="12"/>
      <c r="F53" s="12"/>
      <c r="G53" s="41"/>
      <c r="H53" s="41"/>
      <c r="I53" s="41"/>
      <c r="J53" s="41">
        <f t="shared" si="7"/>
        <v>0</v>
      </c>
      <c r="K53" s="41">
        <f t="shared" si="8"/>
        <v>0</v>
      </c>
      <c r="L53" s="41">
        <f t="shared" si="6"/>
        <v>0</v>
      </c>
      <c r="M53" s="42">
        <f t="shared" si="9"/>
        <v>0</v>
      </c>
      <c r="N53" s="53"/>
      <c r="O53" s="53"/>
      <c r="P53" s="53"/>
      <c r="Q53" s="55"/>
      <c r="R53" s="55"/>
      <c r="S53" s="55"/>
      <c r="T53" s="55"/>
      <c r="U53" s="55"/>
      <c r="V53" s="55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1:34" s="54" customFormat="1" ht="12.95" customHeight="1" x14ac:dyDescent="0.2">
      <c r="A54" s="11">
        <v>47</v>
      </c>
      <c r="B54" s="32" t="s">
        <v>57</v>
      </c>
      <c r="C54" s="32" t="s">
        <v>90</v>
      </c>
      <c r="D54" s="30"/>
      <c r="E54" s="31"/>
      <c r="F54" s="31"/>
      <c r="G54" s="41"/>
      <c r="H54" s="41"/>
      <c r="I54" s="41"/>
      <c r="J54" s="41">
        <f t="shared" si="7"/>
        <v>0</v>
      </c>
      <c r="K54" s="41">
        <f t="shared" si="8"/>
        <v>0</v>
      </c>
      <c r="L54" s="41">
        <f t="shared" si="6"/>
        <v>0</v>
      </c>
      <c r="M54" s="42">
        <f t="shared" si="9"/>
        <v>0</v>
      </c>
      <c r="N54" s="53"/>
      <c r="O54" s="53"/>
      <c r="P54" s="53"/>
      <c r="Q54" s="55"/>
      <c r="R54" s="55"/>
      <c r="S54" s="55"/>
      <c r="T54" s="55"/>
      <c r="U54" s="55"/>
      <c r="V54" s="55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1:34" s="54" customFormat="1" ht="12.95" customHeight="1" x14ac:dyDescent="0.2">
      <c r="A55" s="11">
        <v>48</v>
      </c>
      <c r="B55" s="32" t="s">
        <v>50</v>
      </c>
      <c r="C55" s="32" t="s">
        <v>92</v>
      </c>
      <c r="D55" s="30"/>
      <c r="E55" s="31"/>
      <c r="F55" s="31"/>
      <c r="G55" s="41"/>
      <c r="H55" s="41"/>
      <c r="I55" s="41"/>
      <c r="J55" s="41">
        <f t="shared" si="7"/>
        <v>0</v>
      </c>
      <c r="K55" s="41">
        <f t="shared" si="8"/>
        <v>0</v>
      </c>
      <c r="L55" s="41">
        <f t="shared" si="6"/>
        <v>0</v>
      </c>
      <c r="M55" s="42">
        <f t="shared" si="9"/>
        <v>0</v>
      </c>
      <c r="N55" s="53"/>
      <c r="O55" s="53"/>
      <c r="P55" s="53"/>
      <c r="Q55" s="55"/>
      <c r="R55" s="55"/>
      <c r="S55" s="55"/>
      <c r="T55" s="55"/>
      <c r="U55" s="55"/>
      <c r="V55" s="55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1:34" s="54" customFormat="1" ht="12.95" customHeight="1" x14ac:dyDescent="0.2">
      <c r="A56" s="11">
        <v>49</v>
      </c>
      <c r="B56" s="32" t="s">
        <v>21</v>
      </c>
      <c r="C56" s="32" t="s">
        <v>91</v>
      </c>
      <c r="D56" s="30"/>
      <c r="E56" s="12"/>
      <c r="F56" s="31"/>
      <c r="G56" s="41"/>
      <c r="H56" s="41"/>
      <c r="I56" s="41"/>
      <c r="J56" s="41">
        <f t="shared" si="7"/>
        <v>0</v>
      </c>
      <c r="K56" s="41">
        <f t="shared" si="8"/>
        <v>0</v>
      </c>
      <c r="L56" s="41">
        <f t="shared" si="6"/>
        <v>0</v>
      </c>
      <c r="M56" s="42">
        <f t="shared" si="9"/>
        <v>0</v>
      </c>
      <c r="N56" s="53"/>
      <c r="O56" s="53"/>
      <c r="P56" s="53"/>
      <c r="Q56" s="55"/>
      <c r="R56" s="55"/>
      <c r="S56" s="55"/>
      <c r="T56" s="55"/>
      <c r="U56" s="55"/>
      <c r="V56" s="55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1:34" s="54" customFormat="1" ht="12.95" customHeight="1" x14ac:dyDescent="0.2">
      <c r="A57" s="11">
        <v>50</v>
      </c>
      <c r="B57" s="32" t="s">
        <v>112</v>
      </c>
      <c r="C57" s="29" t="s">
        <v>93</v>
      </c>
      <c r="D57" s="28"/>
      <c r="E57" s="12"/>
      <c r="F57" s="12"/>
      <c r="G57" s="41"/>
      <c r="H57" s="41"/>
      <c r="I57" s="41"/>
      <c r="J57" s="41">
        <f t="shared" si="7"/>
        <v>0</v>
      </c>
      <c r="K57" s="41">
        <f t="shared" si="8"/>
        <v>0</v>
      </c>
      <c r="L57" s="41">
        <f t="shared" si="6"/>
        <v>0</v>
      </c>
      <c r="M57" s="42">
        <f t="shared" si="9"/>
        <v>0</v>
      </c>
      <c r="N57" s="53"/>
      <c r="O57" s="53"/>
      <c r="P57" s="53"/>
      <c r="Q57" s="55"/>
      <c r="R57" s="55"/>
      <c r="S57" s="55"/>
      <c r="T57" s="55"/>
      <c r="U57" s="55"/>
      <c r="V57" s="55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1:34" s="54" customFormat="1" ht="12.95" customHeight="1" x14ac:dyDescent="0.2">
      <c r="A58" s="11">
        <v>51</v>
      </c>
      <c r="B58" s="32" t="s">
        <v>30</v>
      </c>
      <c r="C58" s="32" t="s">
        <v>94</v>
      </c>
      <c r="D58" s="30"/>
      <c r="E58" s="31"/>
      <c r="F58" s="12"/>
      <c r="G58" s="41"/>
      <c r="H58" s="41"/>
      <c r="I58" s="41"/>
      <c r="J58" s="41">
        <f t="shared" si="7"/>
        <v>0</v>
      </c>
      <c r="K58" s="41">
        <f t="shared" si="8"/>
        <v>0</v>
      </c>
      <c r="L58" s="41">
        <f t="shared" si="6"/>
        <v>0</v>
      </c>
      <c r="M58" s="42">
        <f t="shared" si="9"/>
        <v>0</v>
      </c>
      <c r="N58" s="53"/>
      <c r="O58" s="53"/>
      <c r="P58" s="53"/>
      <c r="Q58" s="55"/>
      <c r="R58" s="55"/>
      <c r="S58" s="55"/>
      <c r="T58" s="55"/>
      <c r="U58" s="55"/>
      <c r="V58" s="55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1:34" s="54" customFormat="1" ht="12.95" customHeight="1" x14ac:dyDescent="0.2">
      <c r="A59" s="11">
        <v>52</v>
      </c>
      <c r="B59" s="32" t="s">
        <v>115</v>
      </c>
      <c r="C59" s="29" t="s">
        <v>93</v>
      </c>
      <c r="D59" s="28"/>
      <c r="E59" s="31"/>
      <c r="F59" s="31"/>
      <c r="G59" s="41"/>
      <c r="H59" s="41"/>
      <c r="I59" s="41"/>
      <c r="J59" s="41">
        <f t="shared" si="7"/>
        <v>0</v>
      </c>
      <c r="K59" s="41">
        <f t="shared" si="8"/>
        <v>0</v>
      </c>
      <c r="L59" s="41">
        <f t="shared" si="6"/>
        <v>0</v>
      </c>
      <c r="M59" s="42">
        <f t="shared" si="9"/>
        <v>0</v>
      </c>
      <c r="N59" s="53"/>
      <c r="O59" s="53"/>
      <c r="P59" s="53"/>
      <c r="Q59" s="55"/>
      <c r="R59" s="55"/>
      <c r="S59" s="55"/>
      <c r="T59" s="55"/>
      <c r="U59" s="55"/>
      <c r="V59" s="55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1:34" s="54" customFormat="1" ht="12.95" customHeight="1" x14ac:dyDescent="0.2">
      <c r="A60" s="11">
        <v>53</v>
      </c>
      <c r="B60" s="32" t="s">
        <v>48</v>
      </c>
      <c r="C60" s="32" t="s">
        <v>90</v>
      </c>
      <c r="D60" s="30"/>
      <c r="E60" s="31"/>
      <c r="F60" s="31"/>
      <c r="G60" s="41"/>
      <c r="H60" s="41"/>
      <c r="I60" s="41"/>
      <c r="J60" s="41">
        <f t="shared" si="7"/>
        <v>0</v>
      </c>
      <c r="K60" s="41">
        <f t="shared" si="8"/>
        <v>0</v>
      </c>
      <c r="L60" s="41">
        <f t="shared" si="6"/>
        <v>0</v>
      </c>
      <c r="M60" s="42">
        <f t="shared" si="9"/>
        <v>0</v>
      </c>
      <c r="N60" s="53"/>
      <c r="O60" s="53"/>
      <c r="P60" s="53"/>
      <c r="Q60" s="55"/>
      <c r="R60" s="55"/>
      <c r="S60" s="55"/>
      <c r="T60" s="55"/>
      <c r="U60" s="55"/>
      <c r="V60" s="55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1:34" s="54" customFormat="1" ht="12.95" customHeight="1" x14ac:dyDescent="0.2">
      <c r="A61" s="11">
        <v>54</v>
      </c>
      <c r="B61" s="32" t="s">
        <v>33</v>
      </c>
      <c r="C61" s="29" t="s">
        <v>90</v>
      </c>
      <c r="D61" s="28"/>
      <c r="E61" s="12"/>
      <c r="F61" s="12"/>
      <c r="G61" s="41"/>
      <c r="H61" s="41"/>
      <c r="I61" s="41"/>
      <c r="J61" s="41">
        <f t="shared" si="7"/>
        <v>0</v>
      </c>
      <c r="K61" s="41">
        <f t="shared" si="8"/>
        <v>0</v>
      </c>
      <c r="L61" s="41">
        <f t="shared" si="6"/>
        <v>0</v>
      </c>
      <c r="M61" s="42">
        <f t="shared" si="9"/>
        <v>0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1:34" s="54" customFormat="1" ht="12.95" customHeight="1" x14ac:dyDescent="0.2">
      <c r="A62" s="11">
        <v>55</v>
      </c>
      <c r="B62" s="32" t="s">
        <v>38</v>
      </c>
      <c r="C62" s="32" t="s">
        <v>90</v>
      </c>
      <c r="D62" s="31"/>
      <c r="E62" s="31"/>
      <c r="F62" s="12"/>
      <c r="G62" s="41"/>
      <c r="H62" s="41"/>
      <c r="I62" s="41"/>
      <c r="J62" s="41">
        <f t="shared" si="7"/>
        <v>0</v>
      </c>
      <c r="K62" s="41">
        <f t="shared" si="8"/>
        <v>0</v>
      </c>
      <c r="L62" s="41">
        <f t="shared" si="6"/>
        <v>0</v>
      </c>
      <c r="M62" s="42">
        <f t="shared" si="9"/>
        <v>0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1:34" s="54" customFormat="1" ht="12.95" customHeight="1" x14ac:dyDescent="0.2">
      <c r="A63" s="11">
        <v>56</v>
      </c>
      <c r="B63" s="32" t="s">
        <v>28</v>
      </c>
      <c r="C63" s="29" t="s">
        <v>90</v>
      </c>
      <c r="D63" s="12"/>
      <c r="E63" s="12"/>
      <c r="F63" s="12"/>
      <c r="G63" s="41"/>
      <c r="H63" s="41"/>
      <c r="I63" s="41"/>
      <c r="J63" s="41">
        <f t="shared" si="7"/>
        <v>0</v>
      </c>
      <c r="K63" s="41">
        <f t="shared" si="8"/>
        <v>0</v>
      </c>
      <c r="L63" s="41">
        <f t="shared" si="6"/>
        <v>0</v>
      </c>
      <c r="M63" s="42">
        <f t="shared" si="9"/>
        <v>0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1:34" s="54" customFormat="1" ht="12.95" customHeight="1" x14ac:dyDescent="0.2">
      <c r="A64" s="11">
        <v>57</v>
      </c>
      <c r="B64" s="32" t="s">
        <v>24</v>
      </c>
      <c r="C64" s="29" t="s">
        <v>90</v>
      </c>
      <c r="D64" s="12"/>
      <c r="E64" s="12"/>
      <c r="F64" s="12"/>
      <c r="G64" s="41"/>
      <c r="H64" s="41"/>
      <c r="I64" s="41"/>
      <c r="J64" s="41">
        <f t="shared" si="7"/>
        <v>0</v>
      </c>
      <c r="K64" s="41">
        <f t="shared" si="8"/>
        <v>0</v>
      </c>
      <c r="L64" s="41">
        <f t="shared" si="6"/>
        <v>0</v>
      </c>
      <c r="M64" s="42">
        <f t="shared" si="9"/>
        <v>0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1:34" s="54" customFormat="1" ht="12.95" customHeight="1" x14ac:dyDescent="0.2">
      <c r="A65" s="11">
        <v>58</v>
      </c>
      <c r="B65" s="32" t="s">
        <v>29</v>
      </c>
      <c r="C65" s="32" t="s">
        <v>90</v>
      </c>
      <c r="D65" s="31"/>
      <c r="E65" s="12"/>
      <c r="F65" s="31"/>
      <c r="G65" s="41"/>
      <c r="H65" s="41"/>
      <c r="I65" s="41"/>
      <c r="J65" s="41">
        <f t="shared" si="7"/>
        <v>0</v>
      </c>
      <c r="K65" s="41">
        <f t="shared" si="8"/>
        <v>0</v>
      </c>
      <c r="L65" s="41">
        <f t="shared" si="6"/>
        <v>0</v>
      </c>
      <c r="M65" s="42">
        <f t="shared" si="9"/>
        <v>0</v>
      </c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1:34" s="54" customFormat="1" ht="12.95" customHeight="1" x14ac:dyDescent="0.2">
      <c r="A66" s="11">
        <v>59</v>
      </c>
      <c r="B66" s="32" t="s">
        <v>37</v>
      </c>
      <c r="C66" s="29" t="s">
        <v>90</v>
      </c>
      <c r="D66" s="12"/>
      <c r="E66" s="12"/>
      <c r="F66" s="12"/>
      <c r="G66" s="41"/>
      <c r="H66" s="41"/>
      <c r="I66" s="41"/>
      <c r="J66" s="41">
        <f t="shared" si="7"/>
        <v>0</v>
      </c>
      <c r="K66" s="41">
        <f t="shared" si="8"/>
        <v>0</v>
      </c>
      <c r="L66" s="41">
        <f t="shared" si="6"/>
        <v>0</v>
      </c>
      <c r="M66" s="42">
        <f t="shared" si="9"/>
        <v>0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1:34" s="54" customFormat="1" ht="12.95" customHeight="1" x14ac:dyDescent="0.2">
      <c r="A67" s="11">
        <v>60</v>
      </c>
      <c r="B67" s="12"/>
      <c r="C67" s="12"/>
      <c r="D67" s="12"/>
      <c r="E67" s="12"/>
      <c r="F67" s="12"/>
      <c r="G67" s="41"/>
      <c r="H67" s="41"/>
      <c r="I67" s="41"/>
      <c r="J67" s="41">
        <f t="shared" si="7"/>
        <v>0</v>
      </c>
      <c r="K67" s="41">
        <f t="shared" si="8"/>
        <v>0</v>
      </c>
      <c r="L67" s="41">
        <f t="shared" si="6"/>
        <v>0</v>
      </c>
      <c r="M67" s="42">
        <f t="shared" si="9"/>
        <v>0</v>
      </c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1:34" s="54" customFormat="1" ht="12.95" customHeight="1" x14ac:dyDescent="0.2">
      <c r="A68" s="11">
        <v>61</v>
      </c>
      <c r="B68" s="12"/>
      <c r="C68" s="12"/>
      <c r="D68" s="12"/>
      <c r="E68" s="12"/>
      <c r="F68" s="12"/>
      <c r="G68" s="41"/>
      <c r="H68" s="41"/>
      <c r="I68" s="41"/>
      <c r="J68" s="41">
        <f t="shared" si="7"/>
        <v>0</v>
      </c>
      <c r="K68" s="41">
        <f t="shared" si="8"/>
        <v>0</v>
      </c>
      <c r="L68" s="41">
        <f t="shared" ref="L68:L99" si="10">F68/F$2*F$5*L$5</f>
        <v>0</v>
      </c>
      <c r="M68" s="42">
        <f t="shared" si="9"/>
        <v>0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1:34" s="54" customFormat="1" ht="12.95" customHeight="1" x14ac:dyDescent="0.2">
      <c r="A69" s="11">
        <v>62</v>
      </c>
      <c r="B69" s="12"/>
      <c r="C69" s="12"/>
      <c r="D69" s="12"/>
      <c r="E69" s="12"/>
      <c r="F69" s="12"/>
      <c r="G69" s="41"/>
      <c r="H69" s="41"/>
      <c r="I69" s="41"/>
      <c r="J69" s="41">
        <f t="shared" si="7"/>
        <v>0</v>
      </c>
      <c r="K69" s="41">
        <f t="shared" si="8"/>
        <v>0</v>
      </c>
      <c r="L69" s="41">
        <f t="shared" si="10"/>
        <v>0</v>
      </c>
      <c r="M69" s="42">
        <f t="shared" si="9"/>
        <v>0</v>
      </c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1:34" s="54" customFormat="1" ht="12.95" customHeight="1" x14ac:dyDescent="0.2">
      <c r="A70" s="11">
        <v>63</v>
      </c>
      <c r="B70" s="12"/>
      <c r="C70" s="12"/>
      <c r="D70" s="12"/>
      <c r="E70" s="12"/>
      <c r="F70" s="12"/>
      <c r="G70" s="41"/>
      <c r="H70" s="41"/>
      <c r="I70" s="41"/>
      <c r="J70" s="41">
        <f t="shared" si="7"/>
        <v>0</v>
      </c>
      <c r="K70" s="41">
        <f t="shared" si="8"/>
        <v>0</v>
      </c>
      <c r="L70" s="41">
        <f t="shared" si="10"/>
        <v>0</v>
      </c>
      <c r="M70" s="42">
        <f t="shared" si="9"/>
        <v>0</v>
      </c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1:34" s="54" customFormat="1" ht="12.95" customHeight="1" x14ac:dyDescent="0.2">
      <c r="A71" s="11">
        <v>64</v>
      </c>
      <c r="B71" s="12"/>
      <c r="C71" s="12"/>
      <c r="D71" s="12"/>
      <c r="E71" s="12"/>
      <c r="F71" s="12"/>
      <c r="G71" s="41"/>
      <c r="H71" s="41"/>
      <c r="I71" s="41"/>
      <c r="J71" s="41">
        <f t="shared" si="7"/>
        <v>0</v>
      </c>
      <c r="K71" s="41">
        <f t="shared" si="8"/>
        <v>0</v>
      </c>
      <c r="L71" s="41">
        <f t="shared" si="10"/>
        <v>0</v>
      </c>
      <c r="M71" s="42">
        <f t="shared" si="9"/>
        <v>0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1:34" s="54" customFormat="1" ht="12.95" customHeight="1" x14ac:dyDescent="0.2">
      <c r="A72" s="11">
        <v>65</v>
      </c>
      <c r="B72" s="12"/>
      <c r="C72" s="12"/>
      <c r="D72" s="12"/>
      <c r="E72" s="12"/>
      <c r="F72" s="12"/>
      <c r="G72" s="41"/>
      <c r="H72" s="41"/>
      <c r="I72" s="41"/>
      <c r="J72" s="41">
        <f t="shared" ref="J72:J107" si="11">D72/D$2*D$5*J$5</f>
        <v>0</v>
      </c>
      <c r="K72" s="41">
        <f t="shared" ref="K72:K107" si="12">E72/E$2*E$5*K$5</f>
        <v>0</v>
      </c>
      <c r="L72" s="41">
        <f t="shared" si="10"/>
        <v>0</v>
      </c>
      <c r="M72" s="42">
        <f t="shared" ref="M72:M103" si="13">SUM(J72+G72,K72+H72,L72+I72)-MIN(J72+G72,K72+H72,L72+I72)</f>
        <v>0</v>
      </c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1:34" s="54" customFormat="1" ht="12.95" customHeight="1" x14ac:dyDescent="0.2">
      <c r="A73" s="11">
        <v>66</v>
      </c>
      <c r="B73" s="12"/>
      <c r="C73" s="12"/>
      <c r="D73" s="12"/>
      <c r="E73" s="12"/>
      <c r="F73" s="12"/>
      <c r="G73" s="41"/>
      <c r="H73" s="41"/>
      <c r="I73" s="41"/>
      <c r="J73" s="41">
        <f t="shared" si="11"/>
        <v>0</v>
      </c>
      <c r="K73" s="41">
        <f t="shared" si="12"/>
        <v>0</v>
      </c>
      <c r="L73" s="41">
        <f t="shared" si="10"/>
        <v>0</v>
      </c>
      <c r="M73" s="42">
        <f t="shared" si="13"/>
        <v>0</v>
      </c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1:34" s="54" customFormat="1" ht="12.95" customHeight="1" x14ac:dyDescent="0.2">
      <c r="A74" s="11">
        <v>67</v>
      </c>
      <c r="B74" s="12"/>
      <c r="C74" s="12"/>
      <c r="D74" s="12"/>
      <c r="E74" s="12"/>
      <c r="F74" s="12"/>
      <c r="G74" s="41"/>
      <c r="H74" s="41"/>
      <c r="I74" s="41"/>
      <c r="J74" s="41">
        <f t="shared" si="11"/>
        <v>0</v>
      </c>
      <c r="K74" s="41">
        <f t="shared" si="12"/>
        <v>0</v>
      </c>
      <c r="L74" s="41">
        <f t="shared" si="10"/>
        <v>0</v>
      </c>
      <c r="M74" s="42">
        <f t="shared" si="13"/>
        <v>0</v>
      </c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1:34" s="54" customFormat="1" ht="12.95" customHeight="1" x14ac:dyDescent="0.2">
      <c r="A75" s="11">
        <v>68</v>
      </c>
      <c r="B75" s="12"/>
      <c r="C75" s="12"/>
      <c r="D75" s="12"/>
      <c r="E75" s="12"/>
      <c r="F75" s="12"/>
      <c r="G75" s="41"/>
      <c r="H75" s="41"/>
      <c r="I75" s="41"/>
      <c r="J75" s="41">
        <f t="shared" si="11"/>
        <v>0</v>
      </c>
      <c r="K75" s="41">
        <f t="shared" si="12"/>
        <v>0</v>
      </c>
      <c r="L75" s="41">
        <f t="shared" si="10"/>
        <v>0</v>
      </c>
      <c r="M75" s="42">
        <f t="shared" si="13"/>
        <v>0</v>
      </c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1:34" s="54" customFormat="1" ht="12.95" customHeight="1" x14ac:dyDescent="0.2">
      <c r="A76" s="11">
        <v>69</v>
      </c>
      <c r="B76" s="12"/>
      <c r="C76" s="12"/>
      <c r="D76" s="12"/>
      <c r="E76" s="12"/>
      <c r="F76" s="12"/>
      <c r="G76" s="41"/>
      <c r="H76" s="41"/>
      <c r="I76" s="41"/>
      <c r="J76" s="41">
        <f t="shared" si="11"/>
        <v>0</v>
      </c>
      <c r="K76" s="41">
        <f t="shared" si="12"/>
        <v>0</v>
      </c>
      <c r="L76" s="41">
        <f t="shared" si="10"/>
        <v>0</v>
      </c>
      <c r="M76" s="42">
        <f t="shared" si="13"/>
        <v>0</v>
      </c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1:34" s="54" customFormat="1" ht="12.95" customHeight="1" x14ac:dyDescent="0.2">
      <c r="A77" s="11">
        <v>70</v>
      </c>
      <c r="B77" s="12"/>
      <c r="C77" s="12"/>
      <c r="D77" s="12"/>
      <c r="E77" s="12"/>
      <c r="F77" s="12"/>
      <c r="G77" s="41"/>
      <c r="H77" s="41"/>
      <c r="I77" s="41"/>
      <c r="J77" s="41">
        <f t="shared" si="11"/>
        <v>0</v>
      </c>
      <c r="K77" s="41">
        <f t="shared" si="12"/>
        <v>0</v>
      </c>
      <c r="L77" s="41">
        <f t="shared" si="10"/>
        <v>0</v>
      </c>
      <c r="M77" s="42">
        <f t="shared" si="13"/>
        <v>0</v>
      </c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1:34" s="54" customFormat="1" ht="12.95" customHeight="1" x14ac:dyDescent="0.2">
      <c r="A78" s="11">
        <v>71</v>
      </c>
      <c r="B78" s="12"/>
      <c r="C78" s="12"/>
      <c r="D78" s="12"/>
      <c r="E78" s="12"/>
      <c r="F78" s="12"/>
      <c r="G78" s="41"/>
      <c r="H78" s="41"/>
      <c r="I78" s="41"/>
      <c r="J78" s="41">
        <f t="shared" si="11"/>
        <v>0</v>
      </c>
      <c r="K78" s="41">
        <f t="shared" si="12"/>
        <v>0</v>
      </c>
      <c r="L78" s="41">
        <f t="shared" si="10"/>
        <v>0</v>
      </c>
      <c r="M78" s="42">
        <f t="shared" si="13"/>
        <v>0</v>
      </c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1:34" s="54" customFormat="1" ht="12.95" customHeight="1" x14ac:dyDescent="0.2">
      <c r="A79" s="11">
        <v>72</v>
      </c>
      <c r="B79" s="12"/>
      <c r="C79" s="12"/>
      <c r="D79" s="12"/>
      <c r="E79" s="12"/>
      <c r="F79" s="12"/>
      <c r="G79" s="41"/>
      <c r="H79" s="41"/>
      <c r="I79" s="41"/>
      <c r="J79" s="41">
        <f t="shared" si="11"/>
        <v>0</v>
      </c>
      <c r="K79" s="41">
        <f t="shared" si="12"/>
        <v>0</v>
      </c>
      <c r="L79" s="41">
        <f t="shared" si="10"/>
        <v>0</v>
      </c>
      <c r="M79" s="42">
        <f t="shared" si="13"/>
        <v>0</v>
      </c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1:34" s="54" customFormat="1" ht="12.95" customHeight="1" x14ac:dyDescent="0.2">
      <c r="A80" s="11">
        <v>73</v>
      </c>
      <c r="B80" s="12"/>
      <c r="C80" s="12"/>
      <c r="D80" s="12"/>
      <c r="E80" s="12"/>
      <c r="F80" s="12"/>
      <c r="G80" s="41"/>
      <c r="H80" s="41"/>
      <c r="I80" s="41"/>
      <c r="J80" s="41">
        <f t="shared" si="11"/>
        <v>0</v>
      </c>
      <c r="K80" s="41">
        <f t="shared" si="12"/>
        <v>0</v>
      </c>
      <c r="L80" s="41">
        <f t="shared" si="10"/>
        <v>0</v>
      </c>
      <c r="M80" s="42">
        <f t="shared" si="13"/>
        <v>0</v>
      </c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1:34" s="54" customFormat="1" ht="12.95" customHeight="1" x14ac:dyDescent="0.2">
      <c r="A81" s="11">
        <v>74</v>
      </c>
      <c r="B81" s="12"/>
      <c r="C81" s="12"/>
      <c r="D81" s="12"/>
      <c r="E81" s="12"/>
      <c r="F81" s="12"/>
      <c r="G81" s="41"/>
      <c r="H81" s="41"/>
      <c r="I81" s="41"/>
      <c r="J81" s="41">
        <f t="shared" si="11"/>
        <v>0</v>
      </c>
      <c r="K81" s="41">
        <f t="shared" si="12"/>
        <v>0</v>
      </c>
      <c r="L81" s="41">
        <f t="shared" si="10"/>
        <v>0</v>
      </c>
      <c r="M81" s="42">
        <f t="shared" si="13"/>
        <v>0</v>
      </c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1:34" s="54" customFormat="1" ht="12.95" customHeight="1" x14ac:dyDescent="0.2">
      <c r="A82" s="11">
        <v>75</v>
      </c>
      <c r="B82" s="12"/>
      <c r="C82" s="12"/>
      <c r="D82" s="12"/>
      <c r="E82" s="12"/>
      <c r="F82" s="12"/>
      <c r="G82" s="41"/>
      <c r="H82" s="41"/>
      <c r="I82" s="41"/>
      <c r="J82" s="41">
        <f t="shared" si="11"/>
        <v>0</v>
      </c>
      <c r="K82" s="41">
        <f t="shared" si="12"/>
        <v>0</v>
      </c>
      <c r="L82" s="41">
        <f t="shared" si="10"/>
        <v>0</v>
      </c>
      <c r="M82" s="42">
        <f t="shared" si="13"/>
        <v>0</v>
      </c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1:34" s="54" customFormat="1" ht="12.95" customHeight="1" x14ac:dyDescent="0.2">
      <c r="A83" s="11">
        <v>76</v>
      </c>
      <c r="B83" s="12"/>
      <c r="C83" s="12"/>
      <c r="D83" s="12"/>
      <c r="E83" s="12"/>
      <c r="F83" s="12"/>
      <c r="G83" s="41"/>
      <c r="H83" s="41"/>
      <c r="I83" s="41"/>
      <c r="J83" s="41">
        <f t="shared" si="11"/>
        <v>0</v>
      </c>
      <c r="K83" s="41">
        <f t="shared" si="12"/>
        <v>0</v>
      </c>
      <c r="L83" s="41">
        <f t="shared" si="10"/>
        <v>0</v>
      </c>
      <c r="M83" s="42">
        <f t="shared" si="13"/>
        <v>0</v>
      </c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1:34" s="54" customFormat="1" ht="12.95" customHeight="1" x14ac:dyDescent="0.2">
      <c r="A84" s="11">
        <v>77</v>
      </c>
      <c r="B84" s="12"/>
      <c r="C84" s="12"/>
      <c r="D84" s="12"/>
      <c r="E84" s="12"/>
      <c r="F84" s="12"/>
      <c r="G84" s="41"/>
      <c r="H84" s="41"/>
      <c r="I84" s="41"/>
      <c r="J84" s="41">
        <f t="shared" si="11"/>
        <v>0</v>
      </c>
      <c r="K84" s="41">
        <f t="shared" si="12"/>
        <v>0</v>
      </c>
      <c r="L84" s="41">
        <f t="shared" si="10"/>
        <v>0</v>
      </c>
      <c r="M84" s="42">
        <f t="shared" si="13"/>
        <v>0</v>
      </c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1:34" s="54" customFormat="1" ht="12.95" customHeight="1" x14ac:dyDescent="0.2">
      <c r="A85" s="11">
        <v>78</v>
      </c>
      <c r="B85" s="12"/>
      <c r="C85" s="12"/>
      <c r="D85" s="12"/>
      <c r="E85" s="12"/>
      <c r="F85" s="12"/>
      <c r="G85" s="41"/>
      <c r="H85" s="41"/>
      <c r="I85" s="41"/>
      <c r="J85" s="41">
        <f t="shared" si="11"/>
        <v>0</v>
      </c>
      <c r="K85" s="41">
        <f t="shared" si="12"/>
        <v>0</v>
      </c>
      <c r="L85" s="41">
        <f t="shared" si="10"/>
        <v>0</v>
      </c>
      <c r="M85" s="42">
        <f t="shared" si="13"/>
        <v>0</v>
      </c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1:34" s="54" customFormat="1" ht="12.95" customHeight="1" x14ac:dyDescent="0.2">
      <c r="A86" s="11">
        <v>79</v>
      </c>
      <c r="B86" s="12"/>
      <c r="C86" s="12"/>
      <c r="D86" s="12"/>
      <c r="E86" s="12"/>
      <c r="F86" s="12"/>
      <c r="G86" s="41"/>
      <c r="H86" s="41"/>
      <c r="I86" s="41"/>
      <c r="J86" s="41">
        <f t="shared" si="11"/>
        <v>0</v>
      </c>
      <c r="K86" s="41">
        <f t="shared" si="12"/>
        <v>0</v>
      </c>
      <c r="L86" s="41">
        <f t="shared" si="10"/>
        <v>0</v>
      </c>
      <c r="M86" s="42">
        <f t="shared" si="13"/>
        <v>0</v>
      </c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1:34" s="54" customFormat="1" ht="12.95" customHeight="1" x14ac:dyDescent="0.2">
      <c r="A87" s="11">
        <v>80</v>
      </c>
      <c r="B87" s="12"/>
      <c r="C87" s="12"/>
      <c r="D87" s="12"/>
      <c r="E87" s="12"/>
      <c r="F87" s="12"/>
      <c r="G87" s="41"/>
      <c r="H87" s="41"/>
      <c r="I87" s="41"/>
      <c r="J87" s="41">
        <f t="shared" si="11"/>
        <v>0</v>
      </c>
      <c r="K87" s="41">
        <f t="shared" si="12"/>
        <v>0</v>
      </c>
      <c r="L87" s="41">
        <f t="shared" si="10"/>
        <v>0</v>
      </c>
      <c r="M87" s="42">
        <f t="shared" si="13"/>
        <v>0</v>
      </c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1:34" s="54" customFormat="1" ht="12.95" customHeight="1" x14ac:dyDescent="0.2">
      <c r="A88" s="11">
        <v>81</v>
      </c>
      <c r="B88" s="12"/>
      <c r="C88" s="12"/>
      <c r="D88" s="12"/>
      <c r="E88" s="12"/>
      <c r="F88" s="12"/>
      <c r="G88" s="41"/>
      <c r="H88" s="41"/>
      <c r="I88" s="41"/>
      <c r="J88" s="41">
        <f t="shared" si="11"/>
        <v>0</v>
      </c>
      <c r="K88" s="41">
        <f t="shared" si="12"/>
        <v>0</v>
      </c>
      <c r="L88" s="41">
        <f t="shared" si="10"/>
        <v>0</v>
      </c>
      <c r="M88" s="42">
        <f t="shared" si="13"/>
        <v>0</v>
      </c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1:34" s="54" customFormat="1" ht="12.95" customHeight="1" x14ac:dyDescent="0.2">
      <c r="A89" s="11">
        <v>82</v>
      </c>
      <c r="B89" s="12"/>
      <c r="C89" s="12"/>
      <c r="D89" s="12"/>
      <c r="E89" s="12"/>
      <c r="F89" s="12"/>
      <c r="G89" s="41"/>
      <c r="H89" s="41"/>
      <c r="I89" s="41"/>
      <c r="J89" s="41">
        <f t="shared" si="11"/>
        <v>0</v>
      </c>
      <c r="K89" s="41">
        <f t="shared" si="12"/>
        <v>0</v>
      </c>
      <c r="L89" s="41">
        <f t="shared" si="10"/>
        <v>0</v>
      </c>
      <c r="M89" s="42">
        <f t="shared" si="13"/>
        <v>0</v>
      </c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1:34" s="54" customFormat="1" ht="12.95" customHeight="1" x14ac:dyDescent="0.2">
      <c r="A90" s="11">
        <v>83</v>
      </c>
      <c r="B90" s="12"/>
      <c r="C90" s="12"/>
      <c r="D90" s="12"/>
      <c r="E90" s="12"/>
      <c r="F90" s="12"/>
      <c r="G90" s="41"/>
      <c r="H90" s="41"/>
      <c r="I90" s="41"/>
      <c r="J90" s="41">
        <f t="shared" si="11"/>
        <v>0</v>
      </c>
      <c r="K90" s="41">
        <f t="shared" si="12"/>
        <v>0</v>
      </c>
      <c r="L90" s="41">
        <f t="shared" si="10"/>
        <v>0</v>
      </c>
      <c r="M90" s="42">
        <f t="shared" si="13"/>
        <v>0</v>
      </c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1:34" s="54" customFormat="1" ht="12.95" customHeight="1" x14ac:dyDescent="0.2">
      <c r="A91" s="11">
        <v>84</v>
      </c>
      <c r="B91" s="12"/>
      <c r="C91" s="12"/>
      <c r="D91" s="12"/>
      <c r="E91" s="12"/>
      <c r="F91" s="12"/>
      <c r="G91" s="41"/>
      <c r="H91" s="41"/>
      <c r="I91" s="41"/>
      <c r="J91" s="41">
        <f t="shared" si="11"/>
        <v>0</v>
      </c>
      <c r="K91" s="41">
        <f t="shared" si="12"/>
        <v>0</v>
      </c>
      <c r="L91" s="41">
        <f t="shared" si="10"/>
        <v>0</v>
      </c>
      <c r="M91" s="42">
        <f t="shared" si="13"/>
        <v>0</v>
      </c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1:34" ht="12.95" customHeight="1" x14ac:dyDescent="0.2">
      <c r="A92" s="8">
        <v>85</v>
      </c>
      <c r="B92" s="9"/>
      <c r="C92" s="9"/>
      <c r="D92" s="9"/>
      <c r="E92" s="9"/>
      <c r="F92" s="9"/>
      <c r="G92" s="43"/>
      <c r="H92" s="43"/>
      <c r="I92" s="43"/>
      <c r="J92" s="43">
        <f t="shared" si="11"/>
        <v>0</v>
      </c>
      <c r="K92" s="41">
        <f t="shared" si="12"/>
        <v>0</v>
      </c>
      <c r="L92" s="41">
        <f t="shared" si="10"/>
        <v>0</v>
      </c>
      <c r="M92" s="42">
        <f t="shared" si="13"/>
        <v>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2.95" customHeight="1" x14ac:dyDescent="0.2">
      <c r="A93" s="8">
        <v>86</v>
      </c>
      <c r="B93" s="9"/>
      <c r="C93" s="9"/>
      <c r="D93" s="9"/>
      <c r="E93" s="9"/>
      <c r="F93" s="9"/>
      <c r="G93" s="43"/>
      <c r="H93" s="43"/>
      <c r="I93" s="43"/>
      <c r="J93" s="43">
        <f t="shared" si="11"/>
        <v>0</v>
      </c>
      <c r="K93" s="41">
        <f t="shared" si="12"/>
        <v>0</v>
      </c>
      <c r="L93" s="41">
        <f t="shared" si="10"/>
        <v>0</v>
      </c>
      <c r="M93" s="42">
        <f t="shared" si="13"/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2.95" customHeight="1" x14ac:dyDescent="0.2">
      <c r="A94" s="8">
        <v>87</v>
      </c>
      <c r="B94" s="9"/>
      <c r="C94" s="9"/>
      <c r="D94" s="9"/>
      <c r="E94" s="9"/>
      <c r="F94" s="9"/>
      <c r="G94" s="43"/>
      <c r="H94" s="43"/>
      <c r="I94" s="43"/>
      <c r="J94" s="43">
        <f t="shared" si="11"/>
        <v>0</v>
      </c>
      <c r="K94" s="41">
        <f t="shared" si="12"/>
        <v>0</v>
      </c>
      <c r="L94" s="41">
        <f t="shared" si="10"/>
        <v>0</v>
      </c>
      <c r="M94" s="42">
        <f t="shared" si="13"/>
        <v>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2.95" customHeight="1" x14ac:dyDescent="0.2">
      <c r="A95" s="8">
        <v>88</v>
      </c>
      <c r="B95" s="9"/>
      <c r="C95" s="9"/>
      <c r="D95" s="9"/>
      <c r="E95" s="9"/>
      <c r="F95" s="9"/>
      <c r="G95" s="43"/>
      <c r="H95" s="43"/>
      <c r="I95" s="43"/>
      <c r="J95" s="43">
        <f t="shared" si="11"/>
        <v>0</v>
      </c>
      <c r="K95" s="41">
        <f t="shared" si="12"/>
        <v>0</v>
      </c>
      <c r="L95" s="41">
        <f t="shared" si="10"/>
        <v>0</v>
      </c>
      <c r="M95" s="42">
        <f t="shared" si="13"/>
        <v>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2.95" customHeight="1" x14ac:dyDescent="0.2">
      <c r="A96" s="8">
        <v>89</v>
      </c>
      <c r="B96" s="9"/>
      <c r="C96" s="9"/>
      <c r="D96" s="9"/>
      <c r="E96" s="9"/>
      <c r="F96" s="9"/>
      <c r="G96" s="43"/>
      <c r="H96" s="43"/>
      <c r="I96" s="43"/>
      <c r="J96" s="43">
        <f t="shared" si="11"/>
        <v>0</v>
      </c>
      <c r="K96" s="41">
        <f t="shared" si="12"/>
        <v>0</v>
      </c>
      <c r="L96" s="41">
        <f t="shared" si="10"/>
        <v>0</v>
      </c>
      <c r="M96" s="42">
        <f t="shared" si="13"/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12.95" customHeight="1" x14ac:dyDescent="0.2">
      <c r="A97" s="8">
        <v>90</v>
      </c>
      <c r="B97" s="9"/>
      <c r="C97" s="9"/>
      <c r="D97" s="9"/>
      <c r="E97" s="9"/>
      <c r="F97" s="9"/>
      <c r="G97" s="43"/>
      <c r="H97" s="43"/>
      <c r="I97" s="43"/>
      <c r="J97" s="43">
        <f t="shared" si="11"/>
        <v>0</v>
      </c>
      <c r="K97" s="41">
        <f t="shared" si="12"/>
        <v>0</v>
      </c>
      <c r="L97" s="41">
        <f t="shared" si="10"/>
        <v>0</v>
      </c>
      <c r="M97" s="42">
        <f t="shared" si="13"/>
        <v>0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12.95" customHeight="1" x14ac:dyDescent="0.2">
      <c r="A98" s="8">
        <v>91</v>
      </c>
      <c r="B98" s="9"/>
      <c r="C98" s="9"/>
      <c r="D98" s="9"/>
      <c r="E98" s="9"/>
      <c r="F98" s="9"/>
      <c r="G98" s="43"/>
      <c r="H98" s="43"/>
      <c r="I98" s="43"/>
      <c r="J98" s="43">
        <f t="shared" si="11"/>
        <v>0</v>
      </c>
      <c r="K98" s="41">
        <f t="shared" si="12"/>
        <v>0</v>
      </c>
      <c r="L98" s="41">
        <f t="shared" si="10"/>
        <v>0</v>
      </c>
      <c r="M98" s="42">
        <f t="shared" si="13"/>
        <v>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12.95" customHeight="1" x14ac:dyDescent="0.2">
      <c r="A99" s="8">
        <v>92</v>
      </c>
      <c r="B99" s="9"/>
      <c r="C99" s="9"/>
      <c r="D99" s="9"/>
      <c r="E99" s="9"/>
      <c r="F99" s="9"/>
      <c r="G99" s="43"/>
      <c r="H99" s="43"/>
      <c r="I99" s="43"/>
      <c r="J99" s="43">
        <f t="shared" si="11"/>
        <v>0</v>
      </c>
      <c r="K99" s="41">
        <f t="shared" si="12"/>
        <v>0</v>
      </c>
      <c r="L99" s="41">
        <f t="shared" si="10"/>
        <v>0</v>
      </c>
      <c r="M99" s="42">
        <f t="shared" si="13"/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2.95" customHeight="1" x14ac:dyDescent="0.2">
      <c r="A100" s="8">
        <v>93</v>
      </c>
      <c r="B100" s="9"/>
      <c r="C100" s="9"/>
      <c r="D100" s="9"/>
      <c r="E100" s="9"/>
      <c r="F100" s="9"/>
      <c r="G100" s="43"/>
      <c r="H100" s="43"/>
      <c r="I100" s="43"/>
      <c r="J100" s="43">
        <f t="shared" si="11"/>
        <v>0</v>
      </c>
      <c r="K100" s="41">
        <f t="shared" si="12"/>
        <v>0</v>
      </c>
      <c r="L100" s="41">
        <f t="shared" ref="L100:L107" si="14">F100/F$2*F$5*L$5</f>
        <v>0</v>
      </c>
      <c r="M100" s="42">
        <f t="shared" si="13"/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12.95" customHeight="1" x14ac:dyDescent="0.2">
      <c r="A101" s="8">
        <v>94</v>
      </c>
      <c r="B101" s="9"/>
      <c r="C101" s="9"/>
      <c r="D101" s="9"/>
      <c r="E101" s="9"/>
      <c r="F101" s="9"/>
      <c r="G101" s="43"/>
      <c r="H101" s="43"/>
      <c r="I101" s="43"/>
      <c r="J101" s="43">
        <f t="shared" si="11"/>
        <v>0</v>
      </c>
      <c r="K101" s="41">
        <f t="shared" si="12"/>
        <v>0</v>
      </c>
      <c r="L101" s="41">
        <f t="shared" si="14"/>
        <v>0</v>
      </c>
      <c r="M101" s="42">
        <f t="shared" si="13"/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12.95" customHeight="1" x14ac:dyDescent="0.2">
      <c r="A102" s="8">
        <v>95</v>
      </c>
      <c r="B102" s="9"/>
      <c r="C102" s="9"/>
      <c r="D102" s="9"/>
      <c r="E102" s="9"/>
      <c r="F102" s="9"/>
      <c r="G102" s="43"/>
      <c r="H102" s="43"/>
      <c r="I102" s="43"/>
      <c r="J102" s="43">
        <f t="shared" si="11"/>
        <v>0</v>
      </c>
      <c r="K102" s="41">
        <f t="shared" si="12"/>
        <v>0</v>
      </c>
      <c r="L102" s="41">
        <f t="shared" si="14"/>
        <v>0</v>
      </c>
      <c r="M102" s="42">
        <f t="shared" si="13"/>
        <v>0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12.95" customHeight="1" x14ac:dyDescent="0.2">
      <c r="A103" s="8">
        <v>96</v>
      </c>
      <c r="B103" s="9"/>
      <c r="C103" s="9"/>
      <c r="D103" s="9"/>
      <c r="E103" s="9"/>
      <c r="F103" s="9"/>
      <c r="G103" s="43"/>
      <c r="H103" s="43"/>
      <c r="I103" s="43"/>
      <c r="J103" s="43">
        <f t="shared" si="11"/>
        <v>0</v>
      </c>
      <c r="K103" s="41">
        <f t="shared" si="12"/>
        <v>0</v>
      </c>
      <c r="L103" s="41">
        <f t="shared" si="14"/>
        <v>0</v>
      </c>
      <c r="M103" s="42">
        <f t="shared" si="13"/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12.95" customHeight="1" x14ac:dyDescent="0.2">
      <c r="A104" s="8">
        <v>97</v>
      </c>
      <c r="B104" s="9"/>
      <c r="C104" s="9"/>
      <c r="D104" s="9"/>
      <c r="E104" s="9"/>
      <c r="F104" s="9"/>
      <c r="G104" s="43"/>
      <c r="H104" s="43"/>
      <c r="I104" s="43"/>
      <c r="J104" s="43">
        <f t="shared" si="11"/>
        <v>0</v>
      </c>
      <c r="K104" s="41">
        <f t="shared" si="12"/>
        <v>0</v>
      </c>
      <c r="L104" s="41">
        <f t="shared" si="14"/>
        <v>0</v>
      </c>
      <c r="M104" s="42">
        <f t="shared" ref="M104:M107" si="15">SUM(J104+G104,K104+H104,L104+I104)-MIN(J104+G104,K104+H104,L104+I104)</f>
        <v>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12.95" customHeight="1" x14ac:dyDescent="0.2">
      <c r="A105" s="8">
        <v>98</v>
      </c>
      <c r="B105" s="9"/>
      <c r="C105" s="9"/>
      <c r="D105" s="9"/>
      <c r="E105" s="9"/>
      <c r="F105" s="9"/>
      <c r="G105" s="43"/>
      <c r="H105" s="43"/>
      <c r="I105" s="43"/>
      <c r="J105" s="43">
        <f t="shared" si="11"/>
        <v>0</v>
      </c>
      <c r="K105" s="41">
        <f t="shared" si="12"/>
        <v>0</v>
      </c>
      <c r="L105" s="41">
        <f t="shared" si="14"/>
        <v>0</v>
      </c>
      <c r="M105" s="42">
        <f t="shared" si="15"/>
        <v>0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12.95" customHeight="1" x14ac:dyDescent="0.2">
      <c r="A106" s="8">
        <v>99</v>
      </c>
      <c r="B106" s="9"/>
      <c r="C106" s="9"/>
      <c r="D106" s="9"/>
      <c r="E106" s="9"/>
      <c r="F106" s="9"/>
      <c r="G106" s="43"/>
      <c r="H106" s="43"/>
      <c r="I106" s="43"/>
      <c r="J106" s="43">
        <f t="shared" si="11"/>
        <v>0</v>
      </c>
      <c r="K106" s="41">
        <f t="shared" si="12"/>
        <v>0</v>
      </c>
      <c r="L106" s="41">
        <f t="shared" si="14"/>
        <v>0</v>
      </c>
      <c r="M106" s="42">
        <f t="shared" si="15"/>
        <v>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12.95" customHeight="1" x14ac:dyDescent="0.2">
      <c r="A107" s="8">
        <v>100</v>
      </c>
      <c r="B107" s="9"/>
      <c r="C107" s="9"/>
      <c r="D107" s="9"/>
      <c r="E107" s="9"/>
      <c r="F107" s="9"/>
      <c r="G107" s="43"/>
      <c r="H107" s="43"/>
      <c r="I107" s="43"/>
      <c r="J107" s="43">
        <f t="shared" si="11"/>
        <v>0</v>
      </c>
      <c r="K107" s="41">
        <f t="shared" si="12"/>
        <v>0</v>
      </c>
      <c r="L107" s="41">
        <f t="shared" si="14"/>
        <v>0</v>
      </c>
      <c r="M107" s="42">
        <f t="shared" si="15"/>
        <v>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12.95" customHeight="1" x14ac:dyDescent="0.2">
      <c r="A108" s="5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12.9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12.9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12.9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12.9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12.9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12.9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12.9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12.9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12.9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12.9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12.9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12.9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12.9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12.9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12.9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12.9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12.9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12.9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12.9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12.9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12.9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12.9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12.9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12.9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12.9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12.9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12.9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12.9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2.9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12.9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12.9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12.9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12.9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12.9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12.9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12.9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12.9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12.9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12.9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12.9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12.9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12.9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12.9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2.9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12.9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12.9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12.9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12.9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12.9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12.9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12.9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12.9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12.9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12.9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12.9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12.9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12.9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12.9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12.9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12.9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12.9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12.9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12.9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12.9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12.9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12.9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12.9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ht="12.9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12.9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12.9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12.9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12.9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12.9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12.9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12.9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12.9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12.9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12.9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12.9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12.9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12.9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12.9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12.9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12.9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12.9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12.9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12.9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12.9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12.9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12.9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12.9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12.9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12.9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12.9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12.9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12.9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12.9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12.9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12.9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12.9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2.9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2.9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2.9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2.9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12.9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12.9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12.9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12.9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12.9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12.9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2.9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2.9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12.9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12.9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12.9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12.9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12.9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12.9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12.9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12.9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12.9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12.9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12.9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12.9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12.9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12.9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ht="12.9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ht="12.9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ht="12.9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12.9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12.9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12.9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12.9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12.9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12.9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12.9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12.9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12.9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12.9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12.9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12.9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12.9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12.9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12.9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12.9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2.9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12.9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12.9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12.9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12.9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12.9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ht="12.9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ht="12.9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12.9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ht="12.9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ht="12.9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ht="12.9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ht="12.9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ht="12.9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12.9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12.9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12.9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12.9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12.9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12.9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12.9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12.9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ht="12.9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ht="12.9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12.9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ht="12.9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ht="12.9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ht="12.9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12.9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12.9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12.9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12.9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12.9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12.9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12.9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12.9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ht="12.9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ht="12.9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12.9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12.9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12.9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12.9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ht="12.9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ht="12.9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12.9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12.9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12.9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12.9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12.9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12.9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12.9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12.9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ht="12.9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ht="12.9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12.9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ht="12.9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ht="12.9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ht="12.9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12.9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12.9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12.9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12.9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12.9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12.9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12.9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12.9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ht="12.9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ht="12.9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12.9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12.9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ht="12.9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ht="12.9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ht="12.9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ht="12.9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12.9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12.9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12.9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12.9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12.9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12.9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12.9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12.9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ht="12.9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ht="12.9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12.9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12.9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ht="12.9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12.9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12.9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12.9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12.9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12.9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12.9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12.9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12.9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12.9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12.9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12.9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12.9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ht="12.9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ht="12.9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ht="12.9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ht="12.9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12.9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12.9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12.9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12.9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12.9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12.9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12.9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12.9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12.9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12.9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12.9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12.9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12.9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ht="12.9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ht="12.9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ht="12.9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ht="12.9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ht="12.9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ht="12.9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ht="12.9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ht="12.9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ht="12.9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ht="12.9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ht="12.9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ht="12.9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ht="12.9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ht="12.9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ht="12.9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ht="12.9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ht="12.9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ht="12.9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ht="12.9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ht="12.9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ht="12.9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ht="12.9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ht="12.9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ht="12.9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ht="12.9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ht="12.9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ht="12.9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ht="12.9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ht="12.9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ht="12.9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ht="12.9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ht="12.9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ht="12.9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ht="12.9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ht="12.9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ht="12.9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ht="12.9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ht="12.9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ht="12.9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ht="12.9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ht="12.9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ht="12.9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ht="12.9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ht="12.9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ht="12.9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ht="12.9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ht="12.9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ht="12.9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ht="12.9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ht="12.9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ht="12.9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ht="12.9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ht="12.9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12.9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ht="12.9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ht="12.9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ht="12.9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12.9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ht="12.9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ht="12.9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ht="12.9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ht="12.9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ht="12.9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ht="12.9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12.9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ht="12.9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ht="12.9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ht="12.9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12.9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ht="12.9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ht="12.9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ht="12.9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ht="12.9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12.9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ht="12.9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12.9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ht="12.9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ht="12.9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ht="12.9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12.9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ht="12.9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ht="12.9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ht="12.9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ht="12.9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12.9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ht="12.9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12.9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ht="12.9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ht="12.9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ht="12.9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ht="12.9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ht="12.9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ht="12.9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ht="12.9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ht="12.9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ht="12.9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ht="12.9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ht="12.9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ht="12.9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ht="12.9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ht="12.9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ht="12.9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ht="12.9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ht="12.9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ht="12.9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ht="12.9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ht="12.9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ht="12.9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ht="12.9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ht="12.9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ht="12.9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ht="12.9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ht="12.9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ht="12.9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ht="12.9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ht="12.9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ht="12.9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ht="12.9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ht="12.9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ht="12.9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ht="12.9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ht="12.9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ht="12.9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ht="12.9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ht="12.9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ht="12.9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ht="12.9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ht="12.9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ht="12.9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ht="12.9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ht="12.9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ht="12.9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ht="12.9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ht="12.9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ht="12.9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ht="12.9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ht="12.9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ht="12.9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ht="12.9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ht="12.9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ht="12.9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ht="12.9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ht="12.9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ht="12.9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ht="12.9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ht="12.9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ht="12.9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ht="12.9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ht="12.9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ht="12.9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ht="12.9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ht="12.9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ht="12.9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ht="12.9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ht="12.9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ht="12.9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ht="12.9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ht="12.9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ht="12.9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ht="12.9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ht="12.9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ht="12.9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ht="12.9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ht="12.9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ht="12.9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ht="12.9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ht="12.9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ht="12.9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ht="12.9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ht="12.9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ht="12.9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ht="12.9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ht="12.9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ht="12.9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ht="12.9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ht="12.9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ht="12.9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ht="12.9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ht="12.9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ht="12.9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ht="12.9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ht="12.9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ht="12.9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ht="12.9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ht="12.9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ht="12.9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ht="12.9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ht="12.9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ht="12.9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ht="12.9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ht="12.9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ht="12.9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ht="12.9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ht="12.9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ht="12.9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ht="12.9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ht="12.9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ht="12.9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ht="12.9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ht="12.9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ht="12.9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ht="12.9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ht="12.9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ht="12.9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ht="12.9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ht="12.9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ht="12.9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ht="12.9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ht="12.9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ht="12.9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ht="12.9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ht="12.9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ht="12.9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ht="12.9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ht="12.9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ht="12.9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ht="12.9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ht="12.9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ht="12.9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ht="12.9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ht="12.9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ht="12.9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ht="12.9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ht="12.9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ht="12.9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ht="12.9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ht="12.9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ht="12.9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ht="12.9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ht="12.9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ht="12.9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ht="12.9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ht="12.9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ht="12.9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ht="12.9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ht="12.9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ht="12.9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ht="12.9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ht="12.9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ht="12.9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ht="12.9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ht="12.9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ht="12.9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ht="12.9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ht="12.9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ht="12.9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ht="12.9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ht="12.9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ht="12.9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ht="12.9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ht="12.9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ht="12.9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ht="12.9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ht="12.9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ht="12.9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ht="12.9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ht="12.9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ht="12.9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ht="12.9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ht="12.9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ht="12.9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ht="12.9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ht="12.9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ht="12.9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ht="12.9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ht="12.9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ht="12.9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ht="12.9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ht="12.9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ht="12.9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ht="12.9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ht="12.9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ht="12.9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ht="12.9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ht="12.9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ht="12.9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ht="12.9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ht="12.9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ht="12.9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ht="12.9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ht="12.9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ht="12.9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ht="12.9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ht="12.9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ht="12.9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ht="12.9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ht="12.9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ht="12.9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ht="12.9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ht="12.9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ht="12.9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ht="12.9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ht="12.9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ht="12.9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ht="12.9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ht="12.9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ht="12.9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ht="12.9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ht="12.9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ht="12.9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ht="12.9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ht="12.9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ht="12.9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ht="12.9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ht="12.9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ht="12.9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ht="12.9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ht="12.9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ht="12.9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ht="12.9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ht="12.9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ht="12.9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ht="12.9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ht="12.9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ht="12.9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ht="12.9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ht="12.9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ht="12.9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ht="12.9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ht="12.9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ht="12.9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ht="12.9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ht="12.9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ht="12.9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ht="12.9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ht="12.9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ht="12.9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ht="12.9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ht="12.9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ht="12.9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ht="12.9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ht="12.9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ht="12.9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ht="12.9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ht="12.9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ht="12.9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ht="12.9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ht="12.9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ht="12.9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ht="12.9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ht="12.9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ht="12.9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ht="12.9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ht="12.9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ht="12.9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ht="12.9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ht="12.9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ht="12.9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ht="12.9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ht="12.9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ht="12.9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ht="12.9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ht="12.9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ht="12.9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ht="12.9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ht="12.9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ht="12.9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ht="12.9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ht="12.9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ht="12.9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ht="12.9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ht="12.9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ht="12.9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ht="12.9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ht="12.9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ht="12.9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ht="12.9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ht="12.9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ht="12.9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ht="12.9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ht="12.9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ht="12.9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ht="12.9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ht="12.9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ht="12.9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ht="12.9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ht="12.9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ht="12.9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ht="12.9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ht="12.9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ht="12.9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ht="12.9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ht="12.9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ht="12.9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ht="12.9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ht="12.9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ht="12.9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ht="12.9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ht="12.9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ht="12.9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ht="12.9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ht="12.9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ht="12.9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ht="12.9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ht="12.9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ht="12.9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ht="12.9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ht="12.9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ht="12.9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ht="12.9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ht="12.9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ht="12.9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ht="12.9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ht="12.9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ht="12.9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ht="12.9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ht="12.9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ht="12.9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ht="12.9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ht="12.9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ht="12.9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ht="12.9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ht="12.9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ht="12.9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ht="12.9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ht="12.9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ht="12.9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ht="12.9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ht="12.9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ht="12.9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ht="12.9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ht="12.9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ht="12.9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ht="12.9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ht="12.9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ht="12.9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ht="12.9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ht="12.9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ht="12.9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ht="12.9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ht="12.9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ht="12.9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ht="12.9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ht="12.9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ht="12.9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ht="12.9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ht="12.9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ht="12.9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ht="12.9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ht="12.9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ht="12.9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ht="12.9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ht="12.9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ht="12.9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ht="12.9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ht="12.9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ht="12.9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ht="12.9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ht="12.9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ht="12.9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ht="12.9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ht="12.9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ht="12.9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ht="12.9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ht="12.9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ht="12.9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ht="12.9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ht="12.9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ht="12.9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ht="12.9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ht="12.9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ht="12.9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ht="12.9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ht="12.9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ht="12.9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ht="12.9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ht="12.9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ht="12.9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ht="12.9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ht="12.9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ht="12.9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ht="12.9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ht="12.9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ht="12.9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ht="12.9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ht="12.9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ht="12.9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ht="12.9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ht="12.9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ht="12.9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ht="12.9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ht="12.9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ht="12.9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ht="12.9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ht="12.9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ht="12.9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ht="12.9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ht="12.9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ht="12.9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ht="12.9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ht="12.9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ht="12.9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ht="12.9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ht="12.9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ht="12.9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ht="12.9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ht="12.9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ht="12.9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ht="12.9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ht="12.9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ht="12.9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ht="12.9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ht="12.9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ht="12.9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ht="12.9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ht="12.9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ht="12.9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ht="12.9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ht="12.9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ht="12.9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ht="12.9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ht="12.9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ht="12.9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ht="12.9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ht="12.9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ht="12.9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ht="12.9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ht="12.9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ht="12.9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ht="12.9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ht="12.9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ht="12.9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ht="12.9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ht="12.9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ht="12.9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ht="12.9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ht="12.9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ht="12.9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ht="12.9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ht="12.9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ht="12.9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ht="12.9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ht="12.9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ht="12.9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ht="12.9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ht="12.9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ht="12.9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ht="12.9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ht="12.9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ht="12.9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ht="12.9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ht="12.9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ht="12.9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ht="12.9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ht="12.9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ht="12.9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ht="12.9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ht="12.9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ht="12.9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ht="12.9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ht="12.9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ht="12.9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ht="12.9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ht="12.9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ht="12.9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ht="12.9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ht="12.9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ht="12.9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ht="12.9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ht="12.9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ht="12.9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ht="12.9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ht="12.9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ht="12.9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ht="12.9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ht="12.9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ht="12.9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ht="12.9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ht="12.9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ht="12.9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ht="12.9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ht="12.9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ht="12.9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ht="12.9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ht="12.9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ht="12.9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ht="12.9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ht="12.9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ht="12.9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ht="12.9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ht="12.9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ht="12.9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:34" ht="12.9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34" ht="12.9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34" ht="12.9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ht="12.9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34" ht="12.9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ht="12.9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ht="12.9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34" ht="12.9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ht="12.9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ht="12.9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:34" ht="12.9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:34" ht="12.9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:34" ht="12.9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ht="12.9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34" ht="12.9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:34" ht="12.9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ht="12.9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:34" ht="12.9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34" ht="12.9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ht="12.9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:34" ht="12.9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ht="12.9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ht="12.9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ht="12.9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ht="12.9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ht="12.9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34" ht="12.9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:34" ht="12.9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ht="12.9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ht="12.9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34" ht="12.9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ht="12.9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ht="12.9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ht="12.9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ht="12.9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ht="12.9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:34" ht="12.9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</sheetData>
  <autoFilter ref="B7:M107">
    <sortState ref="B8:M107">
      <sortCondition descending="1" ref="M7:M107"/>
    </sortState>
  </autoFilter>
  <mergeCells count="3">
    <mergeCell ref="O17:T17"/>
    <mergeCell ref="G4:I5"/>
    <mergeCell ref="O10:U10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workbookViewId="0"/>
  </sheetViews>
  <sheetFormatPr defaultRowHeight="12.75" x14ac:dyDescent="0.2"/>
  <cols>
    <col min="1" max="1" width="9.140625" style="101"/>
    <col min="2" max="2" width="20" style="103" customWidth="1"/>
    <col min="3" max="3" width="9.140625" style="103"/>
    <col min="4" max="4" width="9.140625" style="101"/>
    <col min="5" max="5" width="9.140625" style="137"/>
    <col min="6" max="6" width="9.140625" style="101" customWidth="1"/>
    <col min="7" max="7" width="22.140625" style="103" customWidth="1"/>
    <col min="8" max="8" width="9.140625" style="103"/>
    <col min="9" max="9" width="9.140625" style="101"/>
    <col min="10" max="10" width="9.140625" style="140"/>
  </cols>
  <sheetData>
    <row r="2" spans="1:10" x14ac:dyDescent="0.2">
      <c r="A2" s="101">
        <v>2016</v>
      </c>
      <c r="B2" s="104" t="s">
        <v>98</v>
      </c>
      <c r="F2" s="101">
        <v>2016</v>
      </c>
      <c r="G2" s="104" t="s">
        <v>99</v>
      </c>
    </row>
    <row r="4" spans="1:10" x14ac:dyDescent="0.2">
      <c r="A4" s="101" t="s">
        <v>87</v>
      </c>
      <c r="B4" s="103" t="s">
        <v>88</v>
      </c>
      <c r="C4" s="103" t="s">
        <v>89</v>
      </c>
      <c r="D4" s="102" t="s">
        <v>20</v>
      </c>
      <c r="F4" s="101" t="s">
        <v>87</v>
      </c>
      <c r="G4" s="103" t="s">
        <v>88</v>
      </c>
      <c r="H4" s="103" t="s">
        <v>89</v>
      </c>
      <c r="I4" s="102" t="s">
        <v>20</v>
      </c>
      <c r="J4" s="141"/>
    </row>
    <row r="5" spans="1:10" x14ac:dyDescent="0.2">
      <c r="A5" s="101">
        <v>1</v>
      </c>
      <c r="B5" s="103" t="str">
        <f>'R Sportine'!B8</f>
        <v>Vladas Motūza</v>
      </c>
      <c r="C5" s="104" t="str">
        <f>'R Sportine'!C8</f>
        <v>Kaunas</v>
      </c>
      <c r="D5" s="102">
        <f>'R Sportine'!U8</f>
        <v>924.13972123834515</v>
      </c>
      <c r="E5" s="138"/>
      <c r="F5" s="101">
        <v>1</v>
      </c>
      <c r="G5" s="105" t="str">
        <f>'R Klubine'!B8</f>
        <v>Vladas Motūza</v>
      </c>
      <c r="H5" s="104" t="str">
        <f>'R Klubine'!C8</f>
        <v>Kaunas</v>
      </c>
      <c r="I5" s="102">
        <f>'R Klubine'!M8</f>
        <v>957.30438054488866</v>
      </c>
      <c r="J5" s="142"/>
    </row>
    <row r="6" spans="1:10" x14ac:dyDescent="0.2">
      <c r="A6" s="101">
        <v>2</v>
      </c>
      <c r="B6" s="103" t="str">
        <f>'R Sportine'!B9</f>
        <v>Gintaras Drevinskas</v>
      </c>
      <c r="C6" s="104" t="str">
        <f>'R Sportine'!C9</f>
        <v>Biržai</v>
      </c>
      <c r="D6" s="102">
        <f>'R Sportine'!U9</f>
        <v>894.56858894967377</v>
      </c>
      <c r="E6" s="138"/>
      <c r="F6" s="101">
        <v>2</v>
      </c>
      <c r="G6" s="105" t="str">
        <f>'R Klubine'!B9</f>
        <v>Vytautas Rasimavicius</v>
      </c>
      <c r="H6" s="104" t="str">
        <f>'R Klubine'!C9</f>
        <v>Kaunas</v>
      </c>
      <c r="I6" s="102">
        <f>'R Klubine'!M9</f>
        <v>914.93720161644944</v>
      </c>
      <c r="J6" s="142"/>
    </row>
    <row r="7" spans="1:10" x14ac:dyDescent="0.2">
      <c r="A7" s="101">
        <v>3</v>
      </c>
      <c r="B7" s="103" t="str">
        <f>'R Sportine'!B10</f>
        <v>Adomas Grabskis</v>
      </c>
      <c r="C7" s="104" t="str">
        <f>'R Sportine'!C10</f>
        <v>Kaunas</v>
      </c>
      <c r="D7" s="102">
        <f>'R Sportine'!U10</f>
        <v>835.9289385351185</v>
      </c>
      <c r="E7" s="138"/>
      <c r="F7" s="101">
        <v>3</v>
      </c>
      <c r="G7" s="105" t="str">
        <f>'R Klubine'!B10</f>
        <v>Linas Miežlaiskis</v>
      </c>
      <c r="H7" s="104" t="str">
        <f>'R Klubine'!C10</f>
        <v>Kaunas</v>
      </c>
      <c r="I7" s="102">
        <f>'R Klubine'!M10</f>
        <v>908.11901441738132</v>
      </c>
      <c r="J7" s="142"/>
    </row>
    <row r="8" spans="1:10" x14ac:dyDescent="0.2">
      <c r="A8" s="101">
        <v>4</v>
      </c>
      <c r="B8" s="103" t="str">
        <f>'R Sportine'!B11</f>
        <v>Viktoras Kukčikaitis</v>
      </c>
      <c r="C8" s="104" t="str">
        <f>'R Sportine'!C11</f>
        <v>Kaunas</v>
      </c>
      <c r="D8" s="102">
        <f>'R Sportine'!U11</f>
        <v>829.42814771532903</v>
      </c>
      <c r="E8" s="138"/>
      <c r="F8" s="101">
        <v>4</v>
      </c>
      <c r="G8" s="105" t="str">
        <f>'R Klubine'!B11</f>
        <v>Romualdas Konteikis</v>
      </c>
      <c r="H8" s="104" t="str">
        <f>'R Klubine'!C11</f>
        <v>Kaunas</v>
      </c>
      <c r="I8" s="102">
        <f>'R Klubine'!M11</f>
        <v>856.17022332775764</v>
      </c>
      <c r="J8" s="142"/>
    </row>
    <row r="9" spans="1:10" x14ac:dyDescent="0.2">
      <c r="A9" s="101">
        <v>5</v>
      </c>
      <c r="B9" s="103" t="str">
        <f>'R Sportine'!B12</f>
        <v>Algimantas Jonušas</v>
      </c>
      <c r="C9" s="104" t="str">
        <f>'R Sportine'!C12</f>
        <v>Kaunas</v>
      </c>
      <c r="D9" s="102">
        <f>'R Sportine'!U12</f>
        <v>827.27670486401121</v>
      </c>
      <c r="E9" s="138"/>
      <c r="F9" s="101">
        <v>5</v>
      </c>
      <c r="G9" s="105" t="str">
        <f>'R Klubine'!B12</f>
        <v>Mindaugas Žaliukas</v>
      </c>
      <c r="H9" s="104" t="str">
        <f>'R Klubine'!C12</f>
        <v>Kaunas</v>
      </c>
      <c r="I9" s="102">
        <f>'R Klubine'!M12</f>
        <v>852.18048490296906</v>
      </c>
      <c r="J9" s="142"/>
    </row>
    <row r="10" spans="1:10" x14ac:dyDescent="0.2">
      <c r="A10" s="101">
        <v>6</v>
      </c>
      <c r="B10" s="103" t="str">
        <f>'R Sportine'!B13</f>
        <v>Vytautas Sabeckis</v>
      </c>
      <c r="C10" s="104" t="str">
        <f>'R Sportine'!C13</f>
        <v>Kaunas</v>
      </c>
      <c r="D10" s="102">
        <f>'R Sportine'!U13</f>
        <v>814.66259726680755</v>
      </c>
      <c r="E10" s="138"/>
      <c r="F10" s="101">
        <v>6</v>
      </c>
      <c r="G10" s="105" t="str">
        <f>'R Klubine'!B13</f>
        <v>Martynas Sližys</v>
      </c>
      <c r="H10" s="104" t="str">
        <f>'R Klubine'!C13</f>
        <v>Kaunas</v>
      </c>
      <c r="I10" s="102">
        <f>'R Klubine'!M13</f>
        <v>839.28980758221405</v>
      </c>
      <c r="J10" s="142"/>
    </row>
    <row r="11" spans="1:10" x14ac:dyDescent="0.2">
      <c r="A11" s="101">
        <v>7</v>
      </c>
      <c r="B11" s="103" t="str">
        <f>'R Sportine'!B14</f>
        <v>Joris Vainius</v>
      </c>
      <c r="C11" s="104" t="str">
        <f>'R Sportine'!C14</f>
        <v>Vilnius</v>
      </c>
      <c r="D11" s="102">
        <f>'R Sportine'!U14</f>
        <v>805.70353926887606</v>
      </c>
      <c r="E11" s="138"/>
      <c r="F11" s="101">
        <v>7</v>
      </c>
      <c r="G11" s="105" t="str">
        <f>'R Klubine'!B14</f>
        <v>Ignas Bitinaitis</v>
      </c>
      <c r="H11" s="104" t="str">
        <f>'R Klubine'!C14</f>
        <v>Kaunas</v>
      </c>
      <c r="I11" s="102">
        <f>'R Klubine'!M14</f>
        <v>806.88497234888973</v>
      </c>
      <c r="J11" s="142"/>
    </row>
    <row r="12" spans="1:10" x14ac:dyDescent="0.2">
      <c r="A12" s="101">
        <v>8</v>
      </c>
      <c r="B12" s="103" t="str">
        <f>'R Sportine'!B15</f>
        <v>Stasys Skalskis</v>
      </c>
      <c r="C12" s="104" t="str">
        <f>'R Sportine'!C15</f>
        <v>Kaunas</v>
      </c>
      <c r="D12" s="102">
        <f>'R Sportine'!U15</f>
        <v>800.69197104615273</v>
      </c>
      <c r="E12" s="138"/>
      <c r="F12" s="101">
        <v>8</v>
      </c>
      <c r="G12" s="105" t="str">
        <f>'R Klubine'!B15</f>
        <v>Arturas Pilvinis</v>
      </c>
      <c r="H12" s="104" t="str">
        <f>'R Klubine'!C15</f>
        <v>Telšė</v>
      </c>
      <c r="I12" s="102">
        <f>'R Klubine'!M15</f>
        <v>804.93799340287865</v>
      </c>
      <c r="J12" s="142"/>
    </row>
    <row r="13" spans="1:10" x14ac:dyDescent="0.2">
      <c r="A13" s="101">
        <v>9</v>
      </c>
      <c r="B13" s="103" t="str">
        <f>'R Sportine'!B16</f>
        <v>Gintas Zubė</v>
      </c>
      <c r="C13" s="104" t="str">
        <f>'R Sportine'!C16</f>
        <v>Klaipėda</v>
      </c>
      <c r="D13" s="102">
        <f>'R Sportine'!U16</f>
        <v>787.3376005936916</v>
      </c>
      <c r="E13" s="138"/>
      <c r="F13" s="101">
        <v>9</v>
      </c>
      <c r="G13" s="105" t="str">
        <f>'R Klubine'!B16</f>
        <v>Joris Vainius</v>
      </c>
      <c r="H13" s="104" t="str">
        <f>'R Klubine'!C16</f>
        <v>Vilnius</v>
      </c>
      <c r="I13" s="102">
        <f>'R Klubine'!M16</f>
        <v>804.41459908640036</v>
      </c>
      <c r="J13" s="142"/>
    </row>
    <row r="14" spans="1:10" x14ac:dyDescent="0.2">
      <c r="A14" s="101">
        <v>10</v>
      </c>
      <c r="B14" s="103" t="str">
        <f>'R Sportine'!B17</f>
        <v>Vytautas Mačiulis</v>
      </c>
      <c r="C14" s="104" t="str">
        <f>'R Sportine'!C17</f>
        <v>Kaunas</v>
      </c>
      <c r="D14" s="102">
        <f>'R Sportine'!U17</f>
        <v>766.93217265368446</v>
      </c>
      <c r="E14" s="138"/>
      <c r="F14" s="101">
        <v>10</v>
      </c>
      <c r="G14" s="105" t="str">
        <f>'R Klubine'!B17</f>
        <v>Kęstutis Miliūnas</v>
      </c>
      <c r="H14" s="104" t="str">
        <f>'R Klubine'!C17</f>
        <v>Kaunas</v>
      </c>
      <c r="I14" s="102">
        <f>'R Klubine'!M17</f>
        <v>799.58744965907272</v>
      </c>
      <c r="J14" s="142"/>
    </row>
    <row r="15" spans="1:10" x14ac:dyDescent="0.2">
      <c r="A15" s="101">
        <v>11</v>
      </c>
      <c r="B15" s="103" t="str">
        <f>'R Sportine'!B18</f>
        <v>Gintautas Butnoris</v>
      </c>
      <c r="C15" s="104" t="str">
        <f>'R Sportine'!C18</f>
        <v>Panevėžys</v>
      </c>
      <c r="D15" s="102">
        <f>'R Sportine'!U18</f>
        <v>758.28732478966231</v>
      </c>
      <c r="E15" s="138"/>
      <c r="F15" s="101">
        <v>11</v>
      </c>
      <c r="G15" s="105" t="str">
        <f>'R Klubine'!B18</f>
        <v>Gvidas Sabeckis</v>
      </c>
      <c r="H15" s="104" t="str">
        <f>'R Klubine'!C18</f>
        <v>Kaunas</v>
      </c>
      <c r="I15" s="102">
        <f>'R Klubine'!M18</f>
        <v>795.24720176336973</v>
      </c>
      <c r="J15" s="142"/>
    </row>
    <row r="16" spans="1:10" x14ac:dyDescent="0.2">
      <c r="A16" s="101">
        <v>12</v>
      </c>
      <c r="B16" s="103" t="str">
        <f>'R Sportine'!B19</f>
        <v>Marius Pluščauskas</v>
      </c>
      <c r="C16" s="104" t="str">
        <f>'R Sportine'!C19</f>
        <v>Vilnius</v>
      </c>
      <c r="D16" s="102">
        <f>'R Sportine'!U19</f>
        <v>727.33576925355806</v>
      </c>
      <c r="E16" s="138"/>
      <c r="F16" s="101">
        <v>12</v>
      </c>
      <c r="G16" s="105" t="str">
        <f>'R Klubine'!B19</f>
        <v>Vidas Berzinskas</v>
      </c>
      <c r="H16" s="104" t="str">
        <f>'R Klubine'!C19</f>
        <v>Vilnius</v>
      </c>
      <c r="I16" s="102">
        <f>'R Klubine'!M19</f>
        <v>759.98585167269084</v>
      </c>
      <c r="J16" s="142"/>
    </row>
    <row r="17" spans="1:10" x14ac:dyDescent="0.2">
      <c r="A17" s="101">
        <v>13</v>
      </c>
      <c r="B17" s="103" t="str">
        <f>'R Sportine'!B20</f>
        <v>Martynas Bykovas</v>
      </c>
      <c r="C17" s="104" t="str">
        <f>'R Sportine'!C20</f>
        <v>Kaunas</v>
      </c>
      <c r="D17" s="102">
        <f>'R Sportine'!U20</f>
        <v>712.8021838331274</v>
      </c>
      <c r="E17" s="138"/>
      <c r="F17" s="101">
        <v>13</v>
      </c>
      <c r="G17" s="105" t="str">
        <f>'R Klubine'!B20</f>
        <v>Mindaugas Milasauskas</v>
      </c>
      <c r="H17" s="104" t="str">
        <f>'R Klubine'!C20</f>
        <v>Vilnius</v>
      </c>
      <c r="I17" s="102">
        <f>'R Klubine'!M20</f>
        <v>735.64078021788521</v>
      </c>
      <c r="J17" s="142"/>
    </row>
    <row r="18" spans="1:10" x14ac:dyDescent="0.2">
      <c r="A18" s="101">
        <v>14</v>
      </c>
      <c r="B18" s="103" t="str">
        <f>'R Sportine'!B21</f>
        <v>Tomas Kuzmickas</v>
      </c>
      <c r="C18" s="104" t="str">
        <f>'R Sportine'!C21</f>
        <v>Vilnius</v>
      </c>
      <c r="D18" s="102">
        <f>'R Sportine'!U21</f>
        <v>696.00152615958507</v>
      </c>
      <c r="E18" s="138"/>
      <c r="F18" s="101">
        <v>14</v>
      </c>
      <c r="G18" s="105" t="str">
        <f>'R Klubine'!B21</f>
        <v>Aleksandras Bateika</v>
      </c>
      <c r="H18" s="104" t="str">
        <f>'R Klubine'!C21</f>
        <v>Kaunas</v>
      </c>
      <c r="I18" s="102">
        <f>'R Klubine'!M21</f>
        <v>731.20682788919294</v>
      </c>
      <c r="J18" s="142"/>
    </row>
    <row r="19" spans="1:10" x14ac:dyDescent="0.2">
      <c r="A19" s="101">
        <v>15</v>
      </c>
      <c r="B19" s="103" t="str">
        <f>'R Sportine'!B22</f>
        <v>Artūras Klimašauskas</v>
      </c>
      <c r="C19" s="104" t="str">
        <f>'R Sportine'!C22</f>
        <v>Kaunas</v>
      </c>
      <c r="D19" s="102">
        <f>'R Sportine'!U22</f>
        <v>651.37790325793731</v>
      </c>
      <c r="E19" s="138"/>
      <c r="F19" s="101">
        <v>15</v>
      </c>
      <c r="G19" s="105" t="str">
        <f>'R Klubine'!B22</f>
        <v>Martynas Liutkevicius</v>
      </c>
      <c r="H19" s="104" t="str">
        <f>'R Klubine'!C22</f>
        <v>Kaunas</v>
      </c>
      <c r="I19" s="102">
        <f>'R Klubine'!M22</f>
        <v>726.17006817038418</v>
      </c>
      <c r="J19" s="142"/>
    </row>
    <row r="20" spans="1:10" x14ac:dyDescent="0.2">
      <c r="A20" s="101">
        <v>16</v>
      </c>
      <c r="B20" s="103" t="str">
        <f>'R Sportine'!B23</f>
        <v>Romualdas Konteikis</v>
      </c>
      <c r="C20" s="104" t="str">
        <f>'R Sportine'!C23</f>
        <v>Kaunas</v>
      </c>
      <c r="D20" s="102">
        <f>'R Sportine'!U23</f>
        <v>640.63293694470735</v>
      </c>
      <c r="E20" s="138"/>
      <c r="F20" s="101">
        <v>16</v>
      </c>
      <c r="G20" s="105" t="str">
        <f>'R Klubine'!B23</f>
        <v>Edita Skalskienė</v>
      </c>
      <c r="H20" s="104" t="str">
        <f>'R Klubine'!C23</f>
        <v>Kaunas</v>
      </c>
      <c r="I20" s="102">
        <f>'R Klubine'!M23</f>
        <v>725.19169292574077</v>
      </c>
      <c r="J20" s="142"/>
    </row>
    <row r="21" spans="1:10" x14ac:dyDescent="0.2">
      <c r="A21" s="101">
        <v>17</v>
      </c>
      <c r="B21" s="103" t="str">
        <f>'R Sportine'!B24</f>
        <v>Vytautas Paulauskas</v>
      </c>
      <c r="C21" s="104" t="str">
        <f>'R Sportine'!C24</f>
        <v>Kaunas</v>
      </c>
      <c r="D21" s="102">
        <f>'R Sportine'!U24</f>
        <v>592.43590777933264</v>
      </c>
      <c r="E21" s="138"/>
      <c r="F21" s="101">
        <v>17</v>
      </c>
      <c r="G21" s="105" t="str">
        <f>'R Klubine'!B24</f>
        <v>Simonas Kuprys</v>
      </c>
      <c r="H21" s="104" t="str">
        <f>'R Klubine'!C24</f>
        <v>Kaunas</v>
      </c>
      <c r="I21" s="102">
        <f>'R Klubine'!M24</f>
        <v>725.0690146364725</v>
      </c>
      <c r="J21" s="142"/>
    </row>
    <row r="22" spans="1:10" x14ac:dyDescent="0.2">
      <c r="A22" s="101">
        <v>18</v>
      </c>
      <c r="B22" s="103" t="str">
        <f>'R Sportine'!B25</f>
        <v>Romualdas Knėpa</v>
      </c>
      <c r="C22" s="104" t="str">
        <f>'R Sportine'!C25</f>
        <v>Kaunas</v>
      </c>
      <c r="D22" s="102">
        <f>'R Sportine'!U25</f>
        <v>579.96279929423633</v>
      </c>
      <c r="E22" s="138"/>
      <c r="F22" s="101">
        <v>18</v>
      </c>
      <c r="G22" s="105" t="str">
        <f>'R Klubine'!B25</f>
        <v>Laurynas Šupinys</v>
      </c>
      <c r="H22" s="104" t="str">
        <f>'R Klubine'!C25</f>
        <v>Kaunas</v>
      </c>
      <c r="I22" s="102">
        <f>'R Klubine'!M25</f>
        <v>716.01039180738394</v>
      </c>
      <c r="J22" s="142"/>
    </row>
    <row r="23" spans="1:10" x14ac:dyDescent="0.2">
      <c r="A23" s="101">
        <v>19</v>
      </c>
      <c r="B23" s="103" t="str">
        <f>'R Sportine'!B26</f>
        <v>Edita Skalskienė</v>
      </c>
      <c r="C23" s="104" t="str">
        <f>'R Sportine'!C26</f>
        <v>Kaunas</v>
      </c>
      <c r="D23" s="102">
        <f>'R Sportine'!U26</f>
        <v>552.68604102194695</v>
      </c>
      <c r="E23" s="138"/>
      <c r="F23" s="101">
        <v>19</v>
      </c>
      <c r="G23" s="105" t="str">
        <f>'R Klubine'!B26</f>
        <v>Darius Šarkiunas</v>
      </c>
      <c r="H23" s="104" t="str">
        <f>'R Klubine'!C26</f>
        <v>Kaunas</v>
      </c>
      <c r="I23" s="102">
        <f>'R Klubine'!M26</f>
        <v>689.28761654361108</v>
      </c>
      <c r="J23" s="142"/>
    </row>
    <row r="24" spans="1:10" x14ac:dyDescent="0.2">
      <c r="A24" s="101">
        <v>20</v>
      </c>
      <c r="B24" s="103" t="str">
        <f>'R Sportine'!B27</f>
        <v>Kęstutis Jurkštas</v>
      </c>
      <c r="C24" s="104" t="str">
        <f>'R Sportine'!C27</f>
        <v>Šilutė</v>
      </c>
      <c r="D24" s="102">
        <f>'R Sportine'!U27</f>
        <v>539.08820365105964</v>
      </c>
      <c r="E24" s="138"/>
      <c r="F24" s="101">
        <v>20</v>
      </c>
      <c r="G24" s="105" t="str">
        <f>'R Klubine'!B27</f>
        <v>Ringaudas Kikalas</v>
      </c>
      <c r="H24" s="104" t="str">
        <f>'R Klubine'!C27</f>
        <v>Klaipėda</v>
      </c>
      <c r="I24" s="102">
        <f>'R Klubine'!M27</f>
        <v>680.46906140318413</v>
      </c>
      <c r="J24" s="142"/>
    </row>
    <row r="25" spans="1:10" x14ac:dyDescent="0.2">
      <c r="A25" s="101">
        <v>21</v>
      </c>
      <c r="B25" s="103" t="str">
        <f>'R Sportine'!B28</f>
        <v>Gvidas Sabeckis</v>
      </c>
      <c r="C25" s="104" t="str">
        <f>'R Sportine'!C28</f>
        <v>Kaunas</v>
      </c>
      <c r="D25" s="102">
        <f>'R Sportine'!U28</f>
        <v>447.41884629211989</v>
      </c>
      <c r="E25" s="138"/>
      <c r="F25" s="101">
        <v>21</v>
      </c>
      <c r="G25" s="105" t="str">
        <f>'R Klubine'!B28</f>
        <v>Šarunas Šulekas</v>
      </c>
      <c r="H25" s="104" t="str">
        <f>'R Klubine'!C28</f>
        <v>Telšė</v>
      </c>
      <c r="I25" s="102">
        <f>'R Klubine'!M28</f>
        <v>676.8414870093975</v>
      </c>
      <c r="J25" s="142"/>
    </row>
    <row r="26" spans="1:10" x14ac:dyDescent="0.2">
      <c r="A26" s="101">
        <v>22</v>
      </c>
      <c r="B26" s="103" t="str">
        <f>'R Sportine'!B29</f>
        <v>Kęstutis Miliūnas</v>
      </c>
      <c r="C26" s="104" t="str">
        <f>'R Sportine'!C29</f>
        <v>Kaunas</v>
      </c>
      <c r="D26" s="102">
        <f>'R Sportine'!U29</f>
        <v>425.78158689090128</v>
      </c>
      <c r="E26" s="138"/>
      <c r="F26" s="101">
        <v>22</v>
      </c>
      <c r="G26" s="105" t="str">
        <f>'R Klubine'!B29</f>
        <v>Rokas Liaugaudas</v>
      </c>
      <c r="H26" s="104" t="str">
        <f>'R Klubine'!C29</f>
        <v>Kaunas</v>
      </c>
      <c r="I26" s="102">
        <f>'R Klubine'!M29</f>
        <v>666.26380005129101</v>
      </c>
      <c r="J26" s="142"/>
    </row>
    <row r="27" spans="1:10" x14ac:dyDescent="0.2">
      <c r="A27" s="101">
        <v>23</v>
      </c>
      <c r="B27" s="103" t="str">
        <f>'R Sportine'!B30</f>
        <v>Ignas Bitinaitis</v>
      </c>
      <c r="C27" s="104" t="str">
        <f>'R Sportine'!C30</f>
        <v>Kaunas</v>
      </c>
      <c r="D27" s="102">
        <f>'R Sportine'!U30</f>
        <v>357.3466250798042</v>
      </c>
      <c r="E27" s="138"/>
      <c r="F27" s="101">
        <v>23</v>
      </c>
      <c r="G27" s="105" t="str">
        <f>'R Klubine'!B30</f>
        <v>Vaidas Pileičikas</v>
      </c>
      <c r="H27" s="104" t="str">
        <f>'R Klubine'!C30</f>
        <v>Kaunas</v>
      </c>
      <c r="I27" s="102">
        <f>'R Klubine'!M30</f>
        <v>637.68586823300882</v>
      </c>
      <c r="J27" s="142"/>
    </row>
    <row r="28" spans="1:10" x14ac:dyDescent="0.2">
      <c r="A28" s="101">
        <v>24</v>
      </c>
      <c r="B28" s="103" t="str">
        <f>'R Sportine'!B31</f>
        <v>Artūras Pilvinis</v>
      </c>
      <c r="C28" s="104" t="str">
        <f>'R Sportine'!C31</f>
        <v>Telšė</v>
      </c>
      <c r="D28" s="102">
        <f>'R Sportine'!U31</f>
        <v>335.54148538138577</v>
      </c>
      <c r="E28" s="138"/>
      <c r="F28" s="101">
        <v>24</v>
      </c>
      <c r="G28" s="105" t="str">
        <f>'R Klubine'!B31</f>
        <v>Marius Pluščauskas</v>
      </c>
      <c r="H28" s="104" t="str">
        <f>'R Klubine'!C31</f>
        <v>Kaunas</v>
      </c>
      <c r="I28" s="102">
        <f>'R Klubine'!M31</f>
        <v>632.06794233037385</v>
      </c>
      <c r="J28" s="142"/>
    </row>
    <row r="29" spans="1:10" x14ac:dyDescent="0.2">
      <c r="A29" s="101">
        <v>25</v>
      </c>
      <c r="B29" s="103" t="str">
        <f>'R Sportine'!B32</f>
        <v>Benvenutas Ivanauskas</v>
      </c>
      <c r="C29" s="104" t="str">
        <f>'R Sportine'!C32</f>
        <v>Kaunas</v>
      </c>
      <c r="D29" s="102">
        <f>'R Sportine'!U32</f>
        <v>277.66817593790427</v>
      </c>
      <c r="E29" s="138"/>
      <c r="F29" s="101">
        <v>25</v>
      </c>
      <c r="G29" s="105" t="str">
        <f>'R Klubine'!B32</f>
        <v>Andrius Tamulėnas</v>
      </c>
      <c r="H29" s="104" t="str">
        <f>'R Klubine'!C32</f>
        <v>Vilnius</v>
      </c>
      <c r="I29" s="102">
        <f>'R Klubine'!M32</f>
        <v>625.1980127928615</v>
      </c>
      <c r="J29" s="142"/>
    </row>
    <row r="30" spans="1:10" x14ac:dyDescent="0.2">
      <c r="A30" s="101">
        <v>26</v>
      </c>
      <c r="B30" s="103" t="str">
        <f>'R Sportine'!B33</f>
        <v>Vidas Berzinskas</v>
      </c>
      <c r="C30" s="104" t="str">
        <f>'R Sportine'!C33</f>
        <v>Vilnius</v>
      </c>
      <c r="D30" s="102">
        <f>'R Sportine'!U33</f>
        <v>273.75754840624649</v>
      </c>
      <c r="E30" s="138"/>
      <c r="F30" s="101">
        <v>26</v>
      </c>
      <c r="G30" s="105" t="str">
        <f>'R Klubine'!B33</f>
        <v>Jurgis Kazlauskas</v>
      </c>
      <c r="H30" s="104" t="str">
        <f>'R Klubine'!C33</f>
        <v>Vilnius</v>
      </c>
      <c r="I30" s="102">
        <f>'R Klubine'!M33</f>
        <v>589.38724730095373</v>
      </c>
      <c r="J30" s="142"/>
    </row>
    <row r="31" spans="1:10" x14ac:dyDescent="0.2">
      <c r="A31" s="101">
        <v>27</v>
      </c>
      <c r="B31" s="103" t="str">
        <f>'R Sportine'!B34</f>
        <v>Aleksandras Bateika</v>
      </c>
      <c r="C31" s="104" t="str">
        <f>'R Sportine'!C34</f>
        <v>Kaunas</v>
      </c>
      <c r="D31" s="102">
        <f>'R Sportine'!U34</f>
        <v>267.51623000551569</v>
      </c>
      <c r="E31" s="138"/>
      <c r="F31" s="101">
        <v>27</v>
      </c>
      <c r="G31" s="105" t="str">
        <f>'R Klubine'!B34</f>
        <v>Mantas Binkis</v>
      </c>
      <c r="H31" s="104" t="str">
        <f>'R Klubine'!C34</f>
        <v>Biržai</v>
      </c>
      <c r="I31" s="102">
        <f>'R Klubine'!M34</f>
        <v>555.07112264290868</v>
      </c>
      <c r="J31" s="142"/>
    </row>
    <row r="32" spans="1:10" x14ac:dyDescent="0.2">
      <c r="A32" s="101">
        <v>28</v>
      </c>
      <c r="B32" s="103" t="str">
        <f>'R Sportine'!B35</f>
        <v>Andrius Tamulenas</v>
      </c>
      <c r="C32" s="104" t="str">
        <f>'R Sportine'!C35</f>
        <v>Vilnius</v>
      </c>
      <c r="D32" s="102">
        <f>'R Sportine'!U35</f>
        <v>259.85788184660601</v>
      </c>
      <c r="E32" s="138"/>
      <c r="F32" s="101">
        <v>28</v>
      </c>
      <c r="G32" s="105" t="str">
        <f>'R Klubine'!B35</f>
        <v>Tomas Kuzmickas</v>
      </c>
      <c r="H32" s="104" t="str">
        <f>'R Klubine'!C35</f>
        <v>Vilnius</v>
      </c>
      <c r="I32" s="102">
        <f>'R Klubine'!M35</f>
        <v>523.27946624655158</v>
      </c>
      <c r="J32" s="142"/>
    </row>
    <row r="33" spans="1:10" x14ac:dyDescent="0.2">
      <c r="A33" s="101">
        <v>29</v>
      </c>
      <c r="B33" s="103" t="str">
        <f>'R Sportine'!B36</f>
        <v>Mindaugas Žaliukas</v>
      </c>
      <c r="C33" s="104" t="str">
        <f>'R Sportine'!C36</f>
        <v>Kaunas</v>
      </c>
      <c r="D33" s="102">
        <f>'R Sportine'!U36</f>
        <v>242.26214113814913</v>
      </c>
      <c r="E33" s="138"/>
      <c r="F33" s="101">
        <v>29</v>
      </c>
      <c r="G33" s="105" t="str">
        <f>'R Klubine'!B36</f>
        <v>Algimantas Miklaševicius</v>
      </c>
      <c r="H33" s="104" t="str">
        <f>'R Klubine'!C36</f>
        <v>Vilnius</v>
      </c>
      <c r="I33" s="102">
        <f>'R Klubine'!M36</f>
        <v>512.46133190222645</v>
      </c>
      <c r="J33" s="142"/>
    </row>
    <row r="34" spans="1:10" x14ac:dyDescent="0.2">
      <c r="A34" s="101">
        <v>30</v>
      </c>
      <c r="B34" s="103" t="str">
        <f>'R Sportine'!B37</f>
        <v>Marius Sargevičius</v>
      </c>
      <c r="C34" s="104" t="str">
        <f>'R Sportine'!C37</f>
        <v>Kaunas</v>
      </c>
      <c r="D34" s="102">
        <f>'R Sportine'!U37</f>
        <v>221.87365243639499</v>
      </c>
      <c r="E34" s="138"/>
      <c r="F34" s="101">
        <v>30</v>
      </c>
      <c r="G34" s="105" t="str">
        <f>'R Klubine'!B37</f>
        <v>Ričardas Jurkus</v>
      </c>
      <c r="H34" s="104" t="str">
        <f>'R Klubine'!C37</f>
        <v>Klaipėda</v>
      </c>
      <c r="I34" s="102">
        <f>'R Klubine'!M37</f>
        <v>505.43570906369121</v>
      </c>
      <c r="J34" s="142"/>
    </row>
    <row r="35" spans="1:10" x14ac:dyDescent="0.2">
      <c r="A35" s="101">
        <v>31</v>
      </c>
      <c r="B35" s="103" t="str">
        <f>'R Sportine'!B38</f>
        <v>Rokas Jonaitis</v>
      </c>
      <c r="C35" s="104" t="str">
        <f>'R Sportine'!C38</f>
        <v>Kaunas</v>
      </c>
      <c r="D35" s="102">
        <f>'R Sportine'!U38</f>
        <v>215.30152371759513</v>
      </c>
      <c r="E35" s="138"/>
      <c r="F35" s="101">
        <v>31</v>
      </c>
      <c r="G35" s="105" t="str">
        <f>'R Klubine'!B38</f>
        <v>Darius Gudžiunas</v>
      </c>
      <c r="H35" s="104" t="str">
        <f>'R Klubine'!C38</f>
        <v>Vilnius</v>
      </c>
      <c r="I35" s="102">
        <f>'R Klubine'!M38</f>
        <v>465.74810346403439</v>
      </c>
      <c r="J35" s="142"/>
    </row>
    <row r="36" spans="1:10" x14ac:dyDescent="0.2">
      <c r="A36" s="101">
        <v>32</v>
      </c>
      <c r="B36" s="103" t="str">
        <f>'R Sportine'!B39</f>
        <v>Donatas Povilionis</v>
      </c>
      <c r="C36" s="104" t="str">
        <f>'R Sportine'!C39</f>
        <v>Vilnius</v>
      </c>
      <c r="D36" s="102">
        <f>'R Sportine'!U39</f>
        <v>192.51167953667954</v>
      </c>
      <c r="E36" s="138"/>
      <c r="F36" s="101">
        <v>32</v>
      </c>
      <c r="G36" s="105" t="str">
        <f>'R Klubine'!B39</f>
        <v>Donatas Vaičiulis</v>
      </c>
      <c r="H36" s="104" t="str">
        <f>'R Klubine'!C39</f>
        <v>Klaipėda</v>
      </c>
      <c r="I36" s="102">
        <f>'R Klubine'!M39</f>
        <v>456.46671598911718</v>
      </c>
      <c r="J36" s="142"/>
    </row>
    <row r="37" spans="1:10" x14ac:dyDescent="0.2">
      <c r="A37" s="101">
        <v>33</v>
      </c>
      <c r="B37" s="103" t="str">
        <f>'R Sportine'!B40</f>
        <v>Algirdas Šimoliunas</v>
      </c>
      <c r="C37" s="104" t="str">
        <f>'R Sportine'!C40</f>
        <v>Panevėžys</v>
      </c>
      <c r="D37" s="102">
        <f>'R Sportine'!U40</f>
        <v>183.08803088803089</v>
      </c>
      <c r="E37" s="138"/>
      <c r="F37" s="101">
        <v>33</v>
      </c>
      <c r="G37" s="105" t="str">
        <f>'R Klubine'!B40</f>
        <v>Kęstutis Jurkštas</v>
      </c>
      <c r="H37" s="104" t="str">
        <f>'R Klubine'!C40</f>
        <v>Šilutė</v>
      </c>
      <c r="I37" s="102">
        <f>'R Klubine'!M40</f>
        <v>384.93975903614455</v>
      </c>
      <c r="J37" s="142"/>
    </row>
    <row r="38" spans="1:10" x14ac:dyDescent="0.2">
      <c r="A38" s="101">
        <v>34</v>
      </c>
      <c r="B38" s="103" t="str">
        <f>'R Sportine'!B41</f>
        <v>Algimantas Miklasevicius</v>
      </c>
      <c r="C38" s="104" t="str">
        <f>'R Sportine'!C41</f>
        <v>Vilnius</v>
      </c>
      <c r="D38" s="102">
        <f>'R Sportine'!U41</f>
        <v>177.41083840890244</v>
      </c>
      <c r="E38" s="138"/>
      <c r="F38" s="101">
        <v>34</v>
      </c>
      <c r="G38" s="105" t="str">
        <f>'R Klubine'!B41</f>
        <v>Andrej Lebedev</v>
      </c>
      <c r="H38" s="104" t="str">
        <f>'R Klubine'!C41</f>
        <v>Vilnius</v>
      </c>
      <c r="I38" s="102">
        <f>'R Klubine'!M41</f>
        <v>375.21250342747464</v>
      </c>
      <c r="J38" s="142"/>
    </row>
    <row r="39" spans="1:10" x14ac:dyDescent="0.2">
      <c r="A39" s="101">
        <v>35</v>
      </c>
      <c r="B39" s="103" t="str">
        <f>'R Sportine'!B42</f>
        <v>Andrej Lebedev</v>
      </c>
      <c r="C39" s="104" t="str">
        <f>'R Sportine'!C42</f>
        <v>Vilnius</v>
      </c>
      <c r="D39" s="102">
        <f>'R Sportine'!U42</f>
        <v>161.59668876795905</v>
      </c>
      <c r="E39" s="138"/>
      <c r="F39" s="101">
        <v>35</v>
      </c>
      <c r="G39" s="105" t="str">
        <f>'R Klubine'!B42</f>
        <v>Rokas Jonaitis</v>
      </c>
      <c r="H39" s="104" t="str">
        <f>'R Klubine'!C42</f>
        <v>Kaunas</v>
      </c>
      <c r="I39" s="102">
        <f>'R Klubine'!M42</f>
        <v>301.89331122166942</v>
      </c>
      <c r="J39" s="142"/>
    </row>
    <row r="40" spans="1:10" x14ac:dyDescent="0.2">
      <c r="A40" s="101">
        <v>36</v>
      </c>
      <c r="B40" s="103" t="str">
        <f>'R Sportine'!B43</f>
        <v>Mindaugas Milasauskas</v>
      </c>
      <c r="C40" s="104" t="str">
        <f>'R Sportine'!C43</f>
        <v>Vilnius</v>
      </c>
      <c r="D40" s="102">
        <f>'R Sportine'!U43</f>
        <v>157.22107694429121</v>
      </c>
      <c r="E40" s="138"/>
      <c r="F40" s="101">
        <v>36</v>
      </c>
      <c r="G40" s="105" t="str">
        <f>'R Klubine'!B43</f>
        <v>Robertas Venckus</v>
      </c>
      <c r="H40" s="104" t="str">
        <f>'R Klubine'!C43</f>
        <v>Biržai</v>
      </c>
      <c r="I40" s="102">
        <f>'R Klubine'!M43</f>
        <v>280.22201164207394</v>
      </c>
      <c r="J40" s="142"/>
    </row>
    <row r="41" spans="1:10" x14ac:dyDescent="0.2">
      <c r="A41" s="101">
        <v>37</v>
      </c>
      <c r="B41" s="103" t="str">
        <f>'R Sportine'!B44</f>
        <v>Laurynas Šupinys</v>
      </c>
      <c r="C41" s="104" t="str">
        <f>'R Sportine'!C44</f>
        <v>Kaunas</v>
      </c>
      <c r="D41" s="102">
        <f>'R Sportine'!U44</f>
        <v>144.85229503048961</v>
      </c>
      <c r="E41" s="138"/>
      <c r="F41" s="101">
        <v>37</v>
      </c>
      <c r="G41" s="105" t="str">
        <f>'R Klubine'!B44</f>
        <v>Artiom Maslov</v>
      </c>
      <c r="H41" s="104" t="str">
        <f>'R Klubine'!C44</f>
        <v>Vilnius</v>
      </c>
      <c r="I41" s="102">
        <f>'R Klubine'!M44</f>
        <v>111.12493090105029</v>
      </c>
      <c r="J41" s="142"/>
    </row>
    <row r="42" spans="1:10" x14ac:dyDescent="0.2">
      <c r="A42" s="101">
        <v>38</v>
      </c>
      <c r="B42" s="103" t="str">
        <f>'R Sportine'!B45</f>
        <v>Linas Zubė</v>
      </c>
      <c r="C42" s="104" t="str">
        <f>'R Sportine'!C45</f>
        <v>Klaipėda</v>
      </c>
      <c r="D42" s="102">
        <f>'R Sportine'!U45</f>
        <v>142.08212940121845</v>
      </c>
      <c r="E42" s="138"/>
      <c r="F42" s="101">
        <v>38</v>
      </c>
      <c r="G42" s="105" t="str">
        <f>'R Klubine'!B45</f>
        <v>Domas Juknevičius</v>
      </c>
      <c r="H42" s="104" t="str">
        <f>'R Klubine'!C45</f>
        <v>Kaunas</v>
      </c>
      <c r="I42" s="102">
        <f>'R Klubine'!M45</f>
        <v>108.98199539731961</v>
      </c>
      <c r="J42" s="142"/>
    </row>
    <row r="43" spans="1:10" x14ac:dyDescent="0.2">
      <c r="A43" s="101">
        <v>39</v>
      </c>
      <c r="B43" s="103" t="str">
        <f>'R Sportine'!B46</f>
        <v>Audrius Artiškevicius</v>
      </c>
      <c r="C43" s="104" t="str">
        <f>'R Sportine'!C46</f>
        <v>Kaunas</v>
      </c>
      <c r="D43" s="102">
        <f>'R Sportine'!U46</f>
        <v>112.89146442360729</v>
      </c>
      <c r="E43" s="138"/>
      <c r="F43" s="101">
        <v>39</v>
      </c>
      <c r="G43" s="105" t="str">
        <f>'R Klubine'!B46</f>
        <v>Vytautas Sabeckis</v>
      </c>
      <c r="H43" s="104" t="str">
        <f>'R Klubine'!C46</f>
        <v>Kaunas</v>
      </c>
      <c r="I43" s="102">
        <f>'R Klubine'!M46</f>
        <v>9.6762703150911982</v>
      </c>
      <c r="J43" s="142"/>
    </row>
    <row r="44" spans="1:10" x14ac:dyDescent="0.2">
      <c r="A44" s="101">
        <v>40</v>
      </c>
      <c r="B44" s="103" t="str">
        <f>'R Sportine'!B47</f>
        <v>Darius Gudžiunas</v>
      </c>
      <c r="C44" s="104" t="str">
        <f>'R Sportine'!C47</f>
        <v>Vilnius</v>
      </c>
      <c r="D44" s="102">
        <f>'R Sportine'!U47</f>
        <v>112.21834666298952</v>
      </c>
      <c r="E44" s="138"/>
      <c r="G44" s="105"/>
      <c r="I44" s="102"/>
    </row>
    <row r="45" spans="1:10" x14ac:dyDescent="0.2">
      <c r="A45" s="101">
        <v>41</v>
      </c>
      <c r="B45" s="103" t="str">
        <f>'R Sportine'!B48</f>
        <v>Andrius Masiulis</v>
      </c>
      <c r="C45" s="104" t="str">
        <f>'R Sportine'!C48</f>
        <v>Vilnius</v>
      </c>
      <c r="D45" s="102">
        <f>'R Sportine'!U48</f>
        <v>104.45975958581847</v>
      </c>
      <c r="E45" s="138"/>
      <c r="G45" s="105"/>
      <c r="I45" s="102"/>
    </row>
    <row r="46" spans="1:10" x14ac:dyDescent="0.2">
      <c r="A46" s="101">
        <v>42</v>
      </c>
      <c r="B46" s="103" t="str">
        <f>'R Sportine'!B49</f>
        <v>Darius Liaugaudas</v>
      </c>
      <c r="C46" s="104" t="str">
        <f>'R Sportine'!C49</f>
        <v>Kaunas</v>
      </c>
      <c r="D46" s="102">
        <f>'R Sportine'!U49</f>
        <v>51.060790126861555</v>
      </c>
      <c r="E46" s="138"/>
      <c r="G46" s="105"/>
      <c r="I46" s="102"/>
    </row>
    <row r="47" spans="1:10" x14ac:dyDescent="0.2">
      <c r="D47" s="10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 Sportine</vt:lpstr>
      <vt:lpstr>R Klubine</vt:lpstr>
      <vt:lpstr>Publikavimui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Arturas</cp:lastModifiedBy>
  <cp:lastPrinted>2015-11-12T19:11:30Z</cp:lastPrinted>
  <dcterms:created xsi:type="dcterms:W3CDTF">2015-10-15T18:38:38Z</dcterms:created>
  <dcterms:modified xsi:type="dcterms:W3CDTF">2015-12-27T08:53:26Z</dcterms:modified>
</cp:coreProperties>
</file>